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61" windowWidth="15195" windowHeight="9210" firstSheet="2" activeTab="9"/>
  </bookViews>
  <sheets>
    <sheet name="MIN" sheetId="1" r:id="rId1"/>
    <sheet name="Max" sheetId="2" r:id="rId2"/>
    <sheet name="Grass Min" sheetId="3" r:id="rId3"/>
    <sheet name="Wind Av" sheetId="4" r:id="rId4"/>
    <sheet name="Wind Gusts" sheetId="5" r:id="rId5"/>
    <sheet name="Rain" sheetId="6" r:id="rId6"/>
    <sheet name="Snow" sheetId="7" r:id="rId7"/>
    <sheet name="Daily Mean" sheetId="8" r:id="rId8"/>
    <sheet name="Monthly Mean" sheetId="9" r:id="rId9"/>
    <sheet name=" Data" sheetId="10" r:id="rId10"/>
    <sheet name="Averages CET" sheetId="11" r:id="rId11"/>
    <sheet name="jotter" sheetId="12" r:id="rId12"/>
  </sheets>
  <definedNames/>
  <calcPr fullCalcOnLoad="1" iterate="1" iterateCount="1" iterateDelta="0.001"/>
</workbook>
</file>

<file path=xl/comments10.xml><?xml version="1.0" encoding="utf-8"?>
<comments xmlns="http://schemas.openxmlformats.org/spreadsheetml/2006/main">
  <authors>
    <author>Paul</author>
    <author>office</author>
    <author>Office1</author>
  </authors>
  <commentList>
    <comment ref="A1" authorId="0">
      <text>
        <r>
          <rPr>
            <sz val="8"/>
            <rFont val="Tahoma"/>
            <family val="0"/>
          </rPr>
          <t>The position is set in a semi rural garden, moderately sheltered to the northeast by hedges and trees, which border farmland and fields.</t>
        </r>
      </text>
    </comment>
    <comment ref="S9" authorId="1">
      <text>
        <r>
          <rPr>
            <sz val="8"/>
            <rFont val="Tahoma"/>
            <family val="0"/>
          </rPr>
          <t xml:space="preserve">r
</t>
        </r>
      </text>
    </comment>
    <comment ref="I9" authorId="1">
      <text>
        <r>
          <rPr>
            <sz val="8"/>
            <rFont val="Tahoma"/>
            <family val="0"/>
          </rPr>
          <t xml:space="preserve">vid 7m
</t>
        </r>
      </text>
    </comment>
    <comment ref="J10" authorId="1">
      <text>
        <r>
          <rPr>
            <sz val="8"/>
            <rFont val="Tahoma"/>
            <family val="0"/>
          </rPr>
          <t xml:space="preserve">Stratus. Vis 6-7 miles.
</t>
        </r>
      </text>
    </comment>
    <comment ref="P9" authorId="1">
      <text>
        <r>
          <rPr>
            <sz val="8"/>
            <rFont val="Tahoma"/>
            <family val="0"/>
          </rPr>
          <t xml:space="preserve">tr
</t>
        </r>
      </text>
    </comment>
    <comment ref="S10" authorId="1">
      <text>
        <r>
          <rPr>
            <sz val="8"/>
            <rFont val="Tahoma"/>
            <family val="0"/>
          </rPr>
          <t xml:space="preserve">r
</t>
        </r>
      </text>
    </comment>
    <comment ref="D10" authorId="1">
      <text>
        <r>
          <rPr>
            <sz val="8"/>
            <rFont val="Tahoma"/>
            <family val="0"/>
          </rPr>
          <t xml:space="preserve">high to 18:00 GMT 9.9c
</t>
        </r>
      </text>
    </comment>
    <comment ref="J11" authorId="1">
      <text>
        <r>
          <rPr>
            <sz val="8"/>
            <rFont val="Tahoma"/>
            <family val="0"/>
          </rPr>
          <t xml:space="preserve">Stratocumulus vis 10m
</t>
        </r>
      </text>
    </comment>
    <comment ref="P10" authorId="1">
      <text>
        <r>
          <rPr>
            <sz val="8"/>
            <rFont val="Tahoma"/>
            <family val="0"/>
          </rPr>
          <t xml:space="preserve">tr
</t>
        </r>
      </text>
    </comment>
    <comment ref="S11" authorId="1">
      <text>
        <r>
          <rPr>
            <sz val="8"/>
            <rFont val="Tahoma"/>
            <family val="0"/>
          </rPr>
          <t xml:space="preserve">r
</t>
        </r>
      </text>
    </comment>
    <comment ref="J12" authorId="1">
      <text>
        <r>
          <rPr>
            <sz val="8"/>
            <rFont val="Tahoma"/>
            <family val="0"/>
          </rPr>
          <t xml:space="preserve">Stratocumulus, Cirrocumulus, Altocumulus. Vis 10m
</t>
        </r>
      </text>
    </comment>
    <comment ref="S12" authorId="1">
      <text>
        <r>
          <rPr>
            <sz val="8"/>
            <rFont val="Tahoma"/>
            <family val="0"/>
          </rPr>
          <t xml:space="preserve">rs
</t>
        </r>
      </text>
    </comment>
    <comment ref="J13" authorId="1">
      <text>
        <r>
          <rPr>
            <sz val="8"/>
            <rFont val="Tahoma"/>
            <family val="0"/>
          </rPr>
          <t xml:space="preserve">Stratocumulus, Cirrostratus. Vis 10m
</t>
        </r>
      </text>
    </comment>
    <comment ref="S13" authorId="1">
      <text>
        <r>
          <rPr>
            <sz val="8"/>
            <rFont val="Tahoma"/>
            <family val="0"/>
          </rPr>
          <t xml:space="preserve">fs
</t>
        </r>
      </text>
    </comment>
    <comment ref="J14" authorId="1">
      <text>
        <r>
          <rPr>
            <sz val="8"/>
            <rFont val="Tahoma"/>
            <family val="0"/>
          </rPr>
          <t xml:space="preserve">Thick fog &lt;100 yards
</t>
        </r>
      </text>
    </comment>
    <comment ref="P13" authorId="1">
      <text>
        <r>
          <rPr>
            <sz val="8"/>
            <rFont val="Tahoma"/>
            <family val="0"/>
          </rPr>
          <t xml:space="preserve">tr
</t>
        </r>
      </text>
    </comment>
    <comment ref="S14" authorId="1">
      <text>
        <r>
          <rPr>
            <sz val="8"/>
            <rFont val="Tahoma"/>
            <family val="0"/>
          </rPr>
          <t xml:space="preserve">s
</t>
        </r>
      </text>
    </comment>
    <comment ref="J15" authorId="1">
      <text>
        <r>
          <rPr>
            <sz val="8"/>
            <rFont val="Tahoma"/>
            <family val="0"/>
          </rPr>
          <t xml:space="preserve">Stratocumulus. Vis 5-6 m
</t>
        </r>
      </text>
    </comment>
    <comment ref="P14" authorId="1">
      <text>
        <r>
          <rPr>
            <sz val="8"/>
            <rFont val="Tahoma"/>
            <family val="0"/>
          </rPr>
          <t xml:space="preserve">tr
</t>
        </r>
      </text>
    </comment>
    <comment ref="S15" authorId="1">
      <text>
        <r>
          <rPr>
            <sz val="8"/>
            <rFont val="Tahoma"/>
            <family val="0"/>
          </rPr>
          <t xml:space="preserve">fs
</t>
        </r>
      </text>
    </comment>
    <comment ref="J16" authorId="1">
      <text>
        <r>
          <rPr>
            <sz val="8"/>
            <rFont val="Tahoma"/>
            <family val="0"/>
          </rPr>
          <t xml:space="preserve">Stratus. Vis 4m
</t>
        </r>
      </text>
    </comment>
    <comment ref="S16" authorId="1">
      <text>
        <r>
          <rPr>
            <sz val="8"/>
            <rFont val="Tahoma"/>
            <family val="0"/>
          </rPr>
          <t xml:space="preserve">fs
</t>
        </r>
      </text>
    </comment>
    <comment ref="J17" authorId="1">
      <text>
        <r>
          <rPr>
            <sz val="8"/>
            <rFont val="Tahoma"/>
            <family val="0"/>
          </rPr>
          <t xml:space="preserve">clear sky. Vis 1-2 m haze
</t>
        </r>
      </text>
    </comment>
    <comment ref="S17" authorId="1">
      <text>
        <r>
          <rPr>
            <sz val="8"/>
            <rFont val="Tahoma"/>
            <family val="0"/>
          </rPr>
          <t xml:space="preserve">rs
</t>
        </r>
      </text>
    </comment>
    <comment ref="J18" authorId="1">
      <text>
        <r>
          <rPr>
            <sz val="8"/>
            <rFont val="Tahoma"/>
            <family val="0"/>
          </rPr>
          <t>Thick fog &lt;100 yards.</t>
        </r>
      </text>
    </comment>
    <comment ref="P17" authorId="1">
      <text>
        <r>
          <rPr>
            <sz val="8"/>
            <rFont val="Tahoma"/>
            <family val="0"/>
          </rPr>
          <t xml:space="preserve">fog precip
</t>
        </r>
      </text>
    </comment>
    <comment ref="S18" authorId="1">
      <text>
        <r>
          <rPr>
            <sz val="8"/>
            <rFont val="Tahoma"/>
            <family val="0"/>
          </rPr>
          <t xml:space="preserve">fs
</t>
        </r>
      </text>
    </comment>
    <comment ref="J19" authorId="1">
      <text>
        <r>
          <rPr>
            <sz val="8"/>
            <rFont val="Tahoma"/>
            <family val="0"/>
          </rPr>
          <t xml:space="preserve">Stratocumulus, Cirrostratus. Vis &lt;1 mile, mist.
</t>
        </r>
      </text>
    </comment>
    <comment ref="P18" authorId="1">
      <text>
        <r>
          <rPr>
            <sz val="8"/>
            <rFont val="Tahoma"/>
            <family val="0"/>
          </rPr>
          <t xml:space="preserve">fog precip
</t>
        </r>
      </text>
    </comment>
    <comment ref="S19" authorId="1">
      <text>
        <r>
          <rPr>
            <sz val="8"/>
            <rFont val="Tahoma"/>
            <family val="0"/>
          </rPr>
          <t xml:space="preserve">rs
</t>
        </r>
      </text>
    </comment>
    <comment ref="J20" authorId="1">
      <text>
        <r>
          <rPr>
            <sz val="8"/>
            <rFont val="Tahoma"/>
            <family val="0"/>
          </rPr>
          <t xml:space="preserve">Altostratus, Altocumulus, Cirrus. Vis 3m
</t>
        </r>
      </text>
    </comment>
    <comment ref="S20" authorId="1">
      <text>
        <r>
          <rPr>
            <sz val="8"/>
            <rFont val="Tahoma"/>
            <family val="0"/>
          </rPr>
          <t xml:space="preserve">fs
</t>
        </r>
      </text>
    </comment>
    <comment ref="J21" authorId="1">
      <text>
        <r>
          <rPr>
            <sz val="8"/>
            <rFont val="Tahoma"/>
            <family val="0"/>
          </rPr>
          <t xml:space="preserve">Staratocumulus, Cumulus mediocris. Vis &lt;1m
</t>
        </r>
      </text>
    </comment>
    <comment ref="P20" authorId="1">
      <text>
        <r>
          <rPr>
            <sz val="8"/>
            <rFont val="Tahoma"/>
            <family val="0"/>
          </rPr>
          <t xml:space="preserve">tr
</t>
        </r>
      </text>
    </comment>
    <comment ref="S21" authorId="1">
      <text>
        <r>
          <rPr>
            <sz val="8"/>
            <rFont val="Tahoma"/>
            <family val="0"/>
          </rPr>
          <t xml:space="preserve">r
</t>
        </r>
      </text>
    </comment>
    <comment ref="R21" authorId="1">
      <text>
        <r>
          <rPr>
            <sz val="8"/>
            <rFont val="Tahoma"/>
            <family val="0"/>
          </rPr>
          <t xml:space="preserve">Very light snow flurry early morning giving just a dusting. Further light snow during the evening giving a light cover.
</t>
        </r>
      </text>
    </comment>
    <comment ref="R22" authorId="1">
      <text>
        <r>
          <rPr>
            <sz val="8"/>
            <rFont val="Tahoma"/>
            <family val="0"/>
          </rPr>
          <t xml:space="preserve">light snow through the early hours.
</t>
        </r>
      </text>
    </comment>
    <comment ref="Q21" authorId="1">
      <text>
        <r>
          <rPr>
            <sz val="8"/>
            <rFont val="Tahoma"/>
            <family val="0"/>
          </rPr>
          <t xml:space="preserve">80 %
</t>
        </r>
      </text>
    </comment>
    <comment ref="Q22" authorId="1">
      <text>
        <r>
          <rPr>
            <sz val="8"/>
            <rFont val="Tahoma"/>
            <family val="0"/>
          </rPr>
          <t xml:space="preserve">80%
</t>
        </r>
      </text>
    </comment>
    <comment ref="J22" authorId="1">
      <text>
        <r>
          <rPr>
            <sz val="8"/>
            <rFont val="Tahoma"/>
            <family val="0"/>
          </rPr>
          <t xml:space="preserve">Stratus, Nimbostratus, light snow.vis &lt;0.5m
</t>
        </r>
      </text>
    </comment>
    <comment ref="S22" authorId="1">
      <text>
        <r>
          <rPr>
            <sz val="8"/>
            <rFont val="Tahoma"/>
            <family val="0"/>
          </rPr>
          <t xml:space="preserve">f
</t>
        </r>
      </text>
    </comment>
    <comment ref="J23" authorId="1">
      <text>
        <r>
          <rPr>
            <sz val="8"/>
            <rFont val="Tahoma"/>
            <family val="0"/>
          </rPr>
          <t xml:space="preserve">Stratocumulus. Vis 6m
</t>
        </r>
      </text>
    </comment>
    <comment ref="Q23" authorId="1">
      <text>
        <r>
          <rPr>
            <sz val="8"/>
            <rFont val="Tahoma"/>
            <family val="0"/>
          </rPr>
          <t xml:space="preserve">60%
</t>
        </r>
      </text>
    </comment>
    <comment ref="S23" authorId="1">
      <text>
        <r>
          <rPr>
            <sz val="8"/>
            <rFont val="Tahoma"/>
            <family val="0"/>
          </rPr>
          <t xml:space="preserve">r
</t>
        </r>
      </text>
    </comment>
    <comment ref="R23" authorId="1">
      <text>
        <r>
          <rPr>
            <sz val="8"/>
            <rFont val="Tahoma"/>
            <family val="0"/>
          </rPr>
          <t xml:space="preserve">very light snow flurry mid morning.
</t>
        </r>
      </text>
    </comment>
    <comment ref="J24" authorId="1">
      <text>
        <r>
          <rPr>
            <sz val="8"/>
            <rFont val="Tahoma"/>
            <family val="0"/>
          </rPr>
          <t xml:space="preserve">Stratus (light snow) mist. Vis about quarter mile.
</t>
        </r>
      </text>
    </comment>
    <comment ref="P23" authorId="1">
      <text>
        <r>
          <rPr>
            <sz val="8"/>
            <rFont val="Tahoma"/>
            <family val="0"/>
          </rPr>
          <t xml:space="preserve">tr
</t>
        </r>
      </text>
    </comment>
    <comment ref="R24" authorId="1">
      <text>
        <r>
          <rPr>
            <sz val="8"/>
            <rFont val="Tahoma"/>
            <family val="0"/>
          </rPr>
          <t>light snow flurries morning and afternoon, only adding a slight dusting.</t>
        </r>
      </text>
    </comment>
    <comment ref="Q24" authorId="1">
      <text>
        <r>
          <rPr>
            <sz val="8"/>
            <rFont val="Tahoma"/>
            <family val="0"/>
          </rPr>
          <t xml:space="preserve">55%
</t>
        </r>
      </text>
    </comment>
    <comment ref="S24" authorId="1">
      <text>
        <r>
          <rPr>
            <sz val="8"/>
            <rFont val="Tahoma"/>
            <family val="0"/>
          </rPr>
          <t xml:space="preserve">rs
</t>
        </r>
      </text>
    </comment>
    <comment ref="D24" authorId="1">
      <text>
        <r>
          <rPr>
            <sz val="8"/>
            <rFont val="Tahoma"/>
            <family val="0"/>
          </rPr>
          <t xml:space="preserve">high to 18:00 GMT -2.5
</t>
        </r>
      </text>
    </comment>
    <comment ref="J25" authorId="1">
      <text>
        <r>
          <rPr>
            <sz val="8"/>
            <rFont val="Tahoma"/>
            <family val="0"/>
          </rPr>
          <t xml:space="preserve">Altostratus. Vis 7m
</t>
        </r>
      </text>
    </comment>
    <comment ref="P24" authorId="1">
      <text>
        <r>
          <rPr>
            <sz val="8"/>
            <rFont val="Tahoma"/>
            <family val="0"/>
          </rPr>
          <t xml:space="preserve">tr
</t>
        </r>
      </text>
    </comment>
    <comment ref="Q25" authorId="1">
      <text>
        <r>
          <rPr>
            <sz val="8"/>
            <rFont val="Tahoma"/>
            <family val="0"/>
          </rPr>
          <t xml:space="preserve">55%
</t>
        </r>
      </text>
    </comment>
    <comment ref="R25" authorId="1">
      <text>
        <r>
          <rPr>
            <sz val="8"/>
            <rFont val="Tahoma"/>
            <family val="0"/>
          </rPr>
          <t xml:space="preserve">light snow flurry am. Con light snow evening.
</t>
        </r>
      </text>
    </comment>
    <comment ref="S25" authorId="1">
      <text>
        <r>
          <rPr>
            <sz val="8"/>
            <rFont val="Tahoma"/>
            <family val="0"/>
          </rPr>
          <t xml:space="preserve">s
</t>
        </r>
      </text>
    </comment>
    <comment ref="J26" authorId="1">
      <text>
        <r>
          <rPr>
            <sz val="8"/>
            <rFont val="Tahoma"/>
            <family val="0"/>
          </rPr>
          <t xml:space="preserve">Nimbostratus (light to moderate snow falling) vis &lt;1m
</t>
        </r>
      </text>
    </comment>
    <comment ref="P25" authorId="1">
      <text>
        <r>
          <rPr>
            <sz val="8"/>
            <rFont val="Tahoma"/>
            <family val="0"/>
          </rPr>
          <t xml:space="preserve">melted snow
</t>
        </r>
      </text>
    </comment>
    <comment ref="S26" authorId="1">
      <text>
        <r>
          <rPr>
            <sz val="8"/>
            <rFont val="Tahoma"/>
            <family val="0"/>
          </rPr>
          <t xml:space="preserve">f
</t>
        </r>
      </text>
    </comment>
    <comment ref="Q26" authorId="1">
      <text>
        <r>
          <rPr>
            <sz val="8"/>
            <rFont val="Tahoma"/>
            <family val="0"/>
          </rPr>
          <t xml:space="preserve">90%
</t>
        </r>
      </text>
    </comment>
    <comment ref="R26" authorId="1">
      <text>
        <r>
          <rPr>
            <sz val="8"/>
            <rFont val="Tahoma"/>
            <family val="0"/>
          </rPr>
          <t xml:space="preserve">light snow overnight, moderate snow after 09:00 GMT continuing until dusk.
</t>
        </r>
      </text>
    </comment>
    <comment ref="I27" authorId="1">
      <text>
        <r>
          <rPr>
            <sz val="8"/>
            <rFont val="Tahoma"/>
            <family val="0"/>
          </rPr>
          <t xml:space="preserve">therm coved in snow
</t>
        </r>
      </text>
    </comment>
    <comment ref="J27" authorId="1">
      <text>
        <r>
          <rPr>
            <sz val="8"/>
            <rFont val="Tahoma"/>
            <family val="0"/>
          </rPr>
          <t xml:space="preserve">Stratocumulus vis &lt;1m
</t>
        </r>
      </text>
    </comment>
    <comment ref="Q27" authorId="1">
      <text>
        <r>
          <rPr>
            <sz val="8"/>
            <rFont val="Tahoma"/>
            <family val="0"/>
          </rPr>
          <t xml:space="preserve">100%
</t>
        </r>
      </text>
    </comment>
    <comment ref="R27" authorId="1">
      <text>
        <r>
          <rPr>
            <sz val="8"/>
            <rFont val="Tahoma"/>
            <family val="0"/>
          </rPr>
          <t xml:space="preserve">slight snow am
</t>
        </r>
      </text>
    </comment>
    <comment ref="S27" authorId="1">
      <text>
        <r>
          <rPr>
            <sz val="8"/>
            <rFont val="Tahoma"/>
            <family val="0"/>
          </rPr>
          <t xml:space="preserve">rs
</t>
        </r>
      </text>
    </comment>
    <comment ref="J28" authorId="1">
      <text>
        <r>
          <rPr>
            <sz val="8"/>
            <rFont val="Tahoma"/>
            <family val="0"/>
          </rPr>
          <t xml:space="preserve">Stratus vis 3m
</t>
        </r>
      </text>
    </comment>
    <comment ref="S28" authorId="1">
      <text>
        <r>
          <rPr>
            <sz val="8"/>
            <rFont val="Tahoma"/>
            <family val="0"/>
          </rPr>
          <t xml:space="preserve">fs
</t>
        </r>
      </text>
    </comment>
    <comment ref="Q28" authorId="1">
      <text>
        <r>
          <rPr>
            <sz val="8"/>
            <rFont val="Tahoma"/>
            <family val="0"/>
          </rPr>
          <t xml:space="preserve">90%
</t>
        </r>
      </text>
    </comment>
    <comment ref="R28" authorId="1">
      <text>
        <r>
          <rPr>
            <sz val="8"/>
            <rFont val="Tahoma"/>
            <family val="0"/>
          </rPr>
          <t xml:space="preserve">Light am, moderate pm
</t>
        </r>
      </text>
    </comment>
    <comment ref="I29" authorId="1">
      <text>
        <r>
          <rPr>
            <sz val="8"/>
            <rFont val="Tahoma"/>
            <family val="0"/>
          </rPr>
          <t xml:space="preserve">therm burried in snow
</t>
        </r>
      </text>
    </comment>
    <comment ref="J29" authorId="1">
      <text>
        <r>
          <rPr>
            <sz val="8"/>
            <rFont val="Tahoma"/>
            <family val="0"/>
          </rPr>
          <t>Stratus (light snow)
vis &lt;1m</t>
        </r>
      </text>
    </comment>
    <comment ref="Q29" authorId="1">
      <text>
        <r>
          <rPr>
            <sz val="8"/>
            <rFont val="Tahoma"/>
            <family val="0"/>
          </rPr>
          <t xml:space="preserve">100%
</t>
        </r>
      </text>
    </comment>
    <comment ref="R29" authorId="1">
      <text>
        <r>
          <rPr>
            <sz val="8"/>
            <rFont val="Tahoma"/>
            <family val="0"/>
          </rPr>
          <t xml:space="preserve">light snow am
</t>
        </r>
      </text>
    </comment>
    <comment ref="S29" authorId="1">
      <text>
        <r>
          <rPr>
            <sz val="8"/>
            <rFont val="Tahoma"/>
            <family val="0"/>
          </rPr>
          <t xml:space="preserve">rs
</t>
        </r>
      </text>
    </comment>
    <comment ref="J30" authorId="1">
      <text>
        <r>
          <rPr>
            <sz val="8"/>
            <rFont val="Tahoma"/>
            <family val="0"/>
          </rPr>
          <t xml:space="preserve">Cirrostratus, Cirrus. Vis 3m
</t>
        </r>
      </text>
    </comment>
    <comment ref="Q30" authorId="1">
      <text>
        <r>
          <rPr>
            <sz val="8"/>
            <rFont val="Tahoma"/>
            <family val="0"/>
          </rPr>
          <t xml:space="preserve">100%
</t>
        </r>
      </text>
    </comment>
    <comment ref="R30" authorId="1">
      <text>
        <r>
          <rPr>
            <sz val="8"/>
            <rFont val="Tahoma"/>
            <family val="0"/>
          </rPr>
          <t xml:space="preserve">early hours light snow shower.
</t>
        </r>
      </text>
    </comment>
    <comment ref="S30" authorId="1">
      <text>
        <r>
          <rPr>
            <sz val="8"/>
            <rFont val="Tahoma"/>
            <family val="0"/>
          </rPr>
          <t xml:space="preserve">r
</t>
        </r>
      </text>
    </comment>
    <comment ref="D30" authorId="1">
      <text>
        <r>
          <rPr>
            <sz val="8"/>
            <rFont val="Tahoma"/>
            <family val="0"/>
          </rPr>
          <t xml:space="preserve">high 0.3c to 18:00 GMT
</t>
        </r>
      </text>
    </comment>
    <comment ref="J31" authorId="1">
      <text>
        <r>
          <rPr>
            <sz val="8"/>
            <rFont val="Tahoma"/>
            <family val="0"/>
          </rPr>
          <t xml:space="preserve">Stratus vis 2m
</t>
        </r>
      </text>
    </comment>
    <comment ref="Q31" authorId="1">
      <text>
        <r>
          <rPr>
            <sz val="8"/>
            <rFont val="Tahoma"/>
            <family val="0"/>
          </rPr>
          <t xml:space="preserve">90%
</t>
        </r>
      </text>
    </comment>
    <comment ref="R31" authorId="1">
      <text>
        <r>
          <rPr>
            <sz val="8"/>
            <rFont val="Tahoma"/>
            <family val="0"/>
          </rPr>
          <t xml:space="preserve">light snow overnight.Light to moderate snow through the morning, light snow afternoon.
</t>
        </r>
      </text>
    </comment>
    <comment ref="S31" authorId="1">
      <text>
        <r>
          <rPr>
            <sz val="8"/>
            <rFont val="Tahoma"/>
            <family val="0"/>
          </rPr>
          <t xml:space="preserve">rs
</t>
        </r>
      </text>
    </comment>
    <comment ref="J32" authorId="1">
      <text>
        <r>
          <rPr>
            <sz val="8"/>
            <rFont val="Tahoma"/>
            <family val="0"/>
          </rPr>
          <t xml:space="preserve">Stratus. Vis &lt;1m Mist
</t>
        </r>
      </text>
    </comment>
    <comment ref="Q32" authorId="1">
      <text>
        <r>
          <rPr>
            <sz val="8"/>
            <rFont val="Tahoma"/>
            <family val="0"/>
          </rPr>
          <t xml:space="preserve">85%
</t>
        </r>
      </text>
    </comment>
    <comment ref="R32" authorId="1">
      <text>
        <r>
          <rPr>
            <sz val="8"/>
            <rFont val="Tahoma"/>
            <family val="0"/>
          </rPr>
          <t xml:space="preserve">a few snow grains am.
</t>
        </r>
      </text>
    </comment>
    <comment ref="S32" authorId="1">
      <text>
        <r>
          <rPr>
            <sz val="8"/>
            <rFont val="Tahoma"/>
            <family val="0"/>
          </rPr>
          <t xml:space="preserve">r
</t>
        </r>
      </text>
    </comment>
    <comment ref="J33" authorId="1">
      <text>
        <r>
          <rPr>
            <sz val="8"/>
            <rFont val="Tahoma"/>
            <family val="0"/>
          </rPr>
          <t xml:space="preserve">Stratocumulus. Cirrostratus. Vis 7m
</t>
        </r>
      </text>
    </comment>
    <comment ref="P32" authorId="1">
      <text>
        <r>
          <rPr>
            <sz val="8"/>
            <rFont val="Tahoma"/>
            <family val="0"/>
          </rPr>
          <t xml:space="preserve">tr
</t>
        </r>
      </text>
    </comment>
    <comment ref="Q33" authorId="1">
      <text>
        <r>
          <rPr>
            <sz val="8"/>
            <rFont val="Tahoma"/>
            <family val="0"/>
          </rPr>
          <t xml:space="preserve">80%
</t>
        </r>
      </text>
    </comment>
    <comment ref="S33" authorId="1">
      <text>
        <r>
          <rPr>
            <sz val="8"/>
            <rFont val="Tahoma"/>
            <family val="0"/>
          </rPr>
          <t xml:space="preserve">f
</t>
        </r>
      </text>
    </comment>
    <comment ref="J34" authorId="1">
      <text>
        <r>
          <rPr>
            <sz val="8"/>
            <rFont val="Tahoma"/>
            <family val="0"/>
          </rPr>
          <t xml:space="preserve">Cirrostratus, stratus fractus. Vis 7-8 m
</t>
        </r>
      </text>
    </comment>
    <comment ref="Q34" authorId="1">
      <text>
        <r>
          <rPr>
            <sz val="8"/>
            <rFont val="Tahoma"/>
            <family val="0"/>
          </rPr>
          <t xml:space="preserve">90%
</t>
        </r>
      </text>
    </comment>
    <comment ref="R33" authorId="1">
      <text>
        <r>
          <rPr>
            <sz val="8"/>
            <rFont val="Tahoma"/>
            <family val="0"/>
          </rPr>
          <t xml:space="preserve">Ice pel, sleet, moderate snow evening.
</t>
        </r>
      </text>
    </comment>
    <comment ref="R34" authorId="1">
      <text>
        <r>
          <rPr>
            <sz val="8"/>
            <rFont val="Tahoma"/>
            <family val="0"/>
          </rPr>
          <t xml:space="preserve">spell of heavy wet snow early hours.
</t>
        </r>
      </text>
    </comment>
    <comment ref="S34" authorId="1">
      <text>
        <r>
          <rPr>
            <sz val="8"/>
            <rFont val="Tahoma"/>
            <family val="0"/>
          </rPr>
          <t xml:space="preserve">r
</t>
        </r>
      </text>
    </comment>
    <comment ref="D34" authorId="1">
      <text>
        <r>
          <rPr>
            <sz val="8"/>
            <rFont val="Tahoma"/>
            <family val="0"/>
          </rPr>
          <t xml:space="preserve">high to 18:00 GMT 5.1c
</t>
        </r>
      </text>
    </comment>
    <comment ref="J35" authorId="1">
      <text>
        <r>
          <rPr>
            <sz val="8"/>
            <rFont val="Tahoma"/>
            <family val="0"/>
          </rPr>
          <t xml:space="preserve">Stratus fractus vis 10m 
</t>
        </r>
      </text>
    </comment>
    <comment ref="S35" authorId="1">
      <text>
        <r>
          <rPr>
            <sz val="8"/>
            <rFont val="Tahoma"/>
            <family val="0"/>
          </rPr>
          <t xml:space="preserve">r
</t>
        </r>
      </text>
    </comment>
    <comment ref="J36" authorId="1">
      <text>
        <r>
          <rPr>
            <sz val="8"/>
            <rFont val="Tahoma"/>
            <family val="0"/>
          </rPr>
          <t xml:space="preserve">Altocumulus, Cirrostratus. Vis 5-6 M
</t>
        </r>
      </text>
    </comment>
    <comment ref="S36" authorId="1">
      <text>
        <r>
          <rPr>
            <sz val="8"/>
            <rFont val="Tahoma"/>
            <family val="0"/>
          </rPr>
          <t xml:space="preserve">r
</t>
        </r>
      </text>
    </comment>
    <comment ref="J37" authorId="1">
      <text>
        <r>
          <rPr>
            <sz val="8"/>
            <rFont val="Tahoma"/>
            <family val="0"/>
          </rPr>
          <t xml:space="preserve">Cirrostratus, stratus, Altocumulus vis 10m
</t>
        </r>
      </text>
    </comment>
    <comment ref="P36" authorId="1">
      <text>
        <r>
          <rPr>
            <sz val="8"/>
            <rFont val="Tahoma"/>
            <family val="0"/>
          </rPr>
          <t xml:space="preserve">tr
</t>
        </r>
      </text>
    </comment>
    <comment ref="S37" authorId="1">
      <text>
        <r>
          <rPr>
            <sz val="8"/>
            <rFont val="Tahoma"/>
            <family val="0"/>
          </rPr>
          <t xml:space="preserve">s
</t>
        </r>
      </text>
    </comment>
    <comment ref="J38" authorId="1">
      <text>
        <r>
          <rPr>
            <sz val="8"/>
            <rFont val="Tahoma"/>
            <family val="0"/>
          </rPr>
          <t xml:space="preserve">Stratocumulus. Vis 10m
</t>
        </r>
      </text>
    </comment>
    <comment ref="S38" authorId="1">
      <text>
        <r>
          <rPr>
            <sz val="8"/>
            <rFont val="Tahoma"/>
            <family val="0"/>
          </rPr>
          <t xml:space="preserve">r
</t>
        </r>
      </text>
    </comment>
    <comment ref="J39" authorId="1">
      <text>
        <r>
          <rPr>
            <sz val="8"/>
            <rFont val="Tahoma"/>
            <family val="0"/>
          </rPr>
          <t xml:space="preserve">Startus fractus, Altocumulus. Vis 10m
</t>
        </r>
      </text>
    </comment>
    <comment ref="S39" authorId="1">
      <text>
        <r>
          <rPr>
            <sz val="8"/>
            <rFont val="Tahoma"/>
            <family val="0"/>
          </rPr>
          <t xml:space="preserve">rs
</t>
        </r>
      </text>
    </comment>
    <comment ref="J40" authorId="1">
      <text>
        <r>
          <rPr>
            <sz val="8"/>
            <rFont val="Tahoma"/>
            <family val="0"/>
          </rPr>
          <t xml:space="preserve">Cirrostratus, Altostratus. Vis 8m
</t>
        </r>
      </text>
    </comment>
    <comment ref="S40" authorId="1">
      <text>
        <r>
          <rPr>
            <sz val="8"/>
            <rFont val="Tahoma"/>
            <family val="0"/>
          </rPr>
          <t xml:space="preserve">f
</t>
        </r>
      </text>
    </comment>
    <comment ref="J41" authorId="0">
      <text>
        <r>
          <rPr>
            <sz val="9"/>
            <rFont val="Tahoma"/>
            <family val="0"/>
          </rPr>
          <t xml:space="preserve">clear vis &gt;10m
</t>
        </r>
      </text>
    </comment>
    <comment ref="S41" authorId="0">
      <text>
        <r>
          <rPr>
            <sz val="9"/>
            <rFont val="Tahoma"/>
            <family val="0"/>
          </rPr>
          <t xml:space="preserve">r
</t>
        </r>
      </text>
    </comment>
    <comment ref="J42" authorId="0">
      <text>
        <r>
          <rPr>
            <sz val="9"/>
            <rFont val="Tahoma"/>
            <family val="0"/>
          </rPr>
          <t xml:space="preserve">Altostratus, Altocumulus vis 10m
</t>
        </r>
      </text>
    </comment>
    <comment ref="S42" authorId="0">
      <text>
        <r>
          <rPr>
            <sz val="9"/>
            <rFont val="Tahoma"/>
            <family val="0"/>
          </rPr>
          <t xml:space="preserve">f
</t>
        </r>
      </text>
    </comment>
    <comment ref="E43" authorId="1">
      <text>
        <r>
          <rPr>
            <sz val="8"/>
            <rFont val="Tahoma"/>
            <family val="0"/>
          </rPr>
          <t xml:space="preserve">night low 6.7c
</t>
        </r>
      </text>
    </comment>
    <comment ref="J43" authorId="1">
      <text>
        <r>
          <rPr>
            <sz val="8"/>
            <rFont val="Tahoma"/>
            <family val="0"/>
          </rPr>
          <t xml:space="preserve">Stratus: vis 10m
</t>
        </r>
      </text>
    </comment>
    <comment ref="P42" authorId="1">
      <text>
        <r>
          <rPr>
            <sz val="8"/>
            <rFont val="Tahoma"/>
            <family val="0"/>
          </rPr>
          <t xml:space="preserve">tr
</t>
        </r>
      </text>
    </comment>
    <comment ref="S43" authorId="1">
      <text>
        <r>
          <rPr>
            <sz val="8"/>
            <rFont val="Tahoma"/>
            <family val="0"/>
          </rPr>
          <t xml:space="preserve">s
</t>
        </r>
      </text>
    </comment>
    <comment ref="S44" authorId="1">
      <text>
        <r>
          <rPr>
            <sz val="8"/>
            <rFont val="Tahoma"/>
            <family val="0"/>
          </rPr>
          <t xml:space="preserve">fs
</t>
        </r>
      </text>
    </comment>
    <comment ref="R44" authorId="1">
      <text>
        <r>
          <rPr>
            <sz val="8"/>
            <rFont val="Tahoma"/>
            <family val="0"/>
          </rPr>
          <t xml:space="preserve">light snow flurry morning. Spell of light to moderate snow early afternoon.
</t>
        </r>
      </text>
    </comment>
    <comment ref="D44" authorId="1">
      <text>
        <r>
          <rPr>
            <sz val="8"/>
            <rFont val="Tahoma"/>
            <family val="0"/>
          </rPr>
          <t xml:space="preserve">high to 18:00 GMT 3.9c.
</t>
        </r>
      </text>
    </comment>
    <comment ref="E45" authorId="1">
      <text>
        <r>
          <rPr>
            <sz val="8"/>
            <rFont val="Tahoma"/>
            <family val="0"/>
          </rPr>
          <t xml:space="preserve">night low 2.7
</t>
        </r>
      </text>
    </comment>
    <comment ref="J44" authorId="1">
      <text>
        <r>
          <rPr>
            <sz val="8"/>
            <rFont val="Tahoma"/>
            <family val="0"/>
          </rPr>
          <t xml:space="preserve">Stratocumulus, Cumulonimbus. Vis 10m
</t>
        </r>
      </text>
    </comment>
    <comment ref="J45" authorId="1">
      <text>
        <r>
          <rPr>
            <sz val="8"/>
            <rFont val="Tahoma"/>
            <family val="0"/>
          </rPr>
          <t xml:space="preserve">Stratocumulus. Vis 8m
</t>
        </r>
      </text>
    </comment>
    <comment ref="S45" authorId="1">
      <text>
        <r>
          <rPr>
            <sz val="8"/>
            <rFont val="Tahoma"/>
            <family val="0"/>
          </rPr>
          <t xml:space="preserve">r
</t>
        </r>
      </text>
    </comment>
    <comment ref="J46" authorId="1">
      <text>
        <r>
          <rPr>
            <sz val="8"/>
            <rFont val="Tahoma"/>
            <family val="0"/>
          </rPr>
          <t xml:space="preserve">Altostratus, Cirrostratus. Vis 8m
</t>
        </r>
      </text>
    </comment>
    <comment ref="S46" authorId="1">
      <text>
        <r>
          <rPr>
            <sz val="8"/>
            <rFont val="Tahoma"/>
            <family val="0"/>
          </rPr>
          <t xml:space="preserve">s
</t>
        </r>
      </text>
    </comment>
    <comment ref="J47" authorId="1">
      <text>
        <r>
          <rPr>
            <sz val="8"/>
            <rFont val="Tahoma"/>
            <family val="0"/>
          </rPr>
          <t xml:space="preserve">Altostratus, Stratocumulus. Vis 5m
</t>
        </r>
      </text>
    </comment>
    <comment ref="S47" authorId="1">
      <text>
        <r>
          <rPr>
            <sz val="8"/>
            <rFont val="Tahoma"/>
            <family val="0"/>
          </rPr>
          <t xml:space="preserve">rs
</t>
        </r>
      </text>
    </comment>
    <comment ref="R48" authorId="1">
      <text>
        <r>
          <rPr>
            <sz val="8"/>
            <rFont val="Tahoma"/>
            <family val="0"/>
          </rPr>
          <t>light rain turning to sleet and snow through the early hours.</t>
        </r>
      </text>
    </comment>
    <comment ref="J48" authorId="1">
      <text>
        <r>
          <rPr>
            <sz val="8"/>
            <rFont val="Tahoma"/>
            <family val="0"/>
          </rPr>
          <t xml:space="preserve">Stratus. Vis &lt;1m
</t>
        </r>
      </text>
    </comment>
    <comment ref="S48" authorId="1">
      <text>
        <r>
          <rPr>
            <sz val="8"/>
            <rFont val="Tahoma"/>
            <family val="0"/>
          </rPr>
          <t xml:space="preserve">fs
</t>
        </r>
      </text>
    </comment>
    <comment ref="J49" authorId="1">
      <text>
        <r>
          <rPr>
            <sz val="8"/>
            <rFont val="Tahoma"/>
            <family val="0"/>
          </rPr>
          <t xml:space="preserve">Nimbostratus: vis 1m
</t>
        </r>
      </text>
    </comment>
    <comment ref="S49" authorId="1">
      <text>
        <r>
          <rPr>
            <sz val="8"/>
            <rFont val="Tahoma"/>
            <family val="0"/>
          </rPr>
          <t xml:space="preserve">f
</t>
        </r>
      </text>
    </comment>
    <comment ref="E49" authorId="1">
      <text>
        <r>
          <rPr>
            <sz val="8"/>
            <rFont val="Tahoma"/>
            <family val="0"/>
          </rPr>
          <t xml:space="preserve">night low 2.1c
</t>
        </r>
      </text>
    </comment>
    <comment ref="R49" authorId="1">
      <text>
        <r>
          <rPr>
            <sz val="8"/>
            <rFont val="Tahoma"/>
            <family val="0"/>
          </rPr>
          <t xml:space="preserve">rain turning to sleet then light snow through the evening.
</t>
        </r>
      </text>
    </comment>
    <comment ref="R50" authorId="1">
      <text>
        <r>
          <rPr>
            <sz val="8"/>
            <rFont val="Tahoma"/>
            <family val="0"/>
          </rPr>
          <t xml:space="preserve">light snow morning.
</t>
        </r>
      </text>
    </comment>
    <comment ref="J50" authorId="1">
      <text>
        <r>
          <rPr>
            <sz val="8"/>
            <rFont val="Tahoma"/>
            <family val="0"/>
          </rPr>
          <t xml:space="preserve">Nimbostratus: light snow. Vis 2m
</t>
        </r>
      </text>
    </comment>
    <comment ref="Q50" authorId="1">
      <text>
        <r>
          <rPr>
            <sz val="8"/>
            <rFont val="Tahoma"/>
            <family val="0"/>
          </rPr>
          <t xml:space="preserve">80%
</t>
        </r>
      </text>
    </comment>
    <comment ref="S50" authorId="1">
      <text>
        <r>
          <rPr>
            <sz val="8"/>
            <rFont val="Tahoma"/>
            <family val="0"/>
          </rPr>
          <t xml:space="preserve">r
</t>
        </r>
      </text>
    </comment>
    <comment ref="J51" authorId="1">
      <text>
        <r>
          <rPr>
            <sz val="8"/>
            <rFont val="Tahoma"/>
            <family val="0"/>
          </rPr>
          <t xml:space="preserve">Stratocumulus. Vis 1m
</t>
        </r>
      </text>
    </comment>
    <comment ref="R51" authorId="1">
      <text>
        <r>
          <rPr>
            <sz val="8"/>
            <rFont val="Tahoma"/>
            <family val="0"/>
          </rPr>
          <t xml:space="preserve">Light snow shower, early hours, sprinkling only.
</t>
        </r>
      </text>
    </comment>
    <comment ref="J52" authorId="1">
      <text>
        <r>
          <rPr>
            <sz val="8"/>
            <rFont val="Tahoma"/>
            <family val="0"/>
          </rPr>
          <t xml:space="preserve">Stratus. Vis  2m
</t>
        </r>
      </text>
    </comment>
    <comment ref="S52" authorId="1">
      <text>
        <r>
          <rPr>
            <sz val="8"/>
            <rFont val="Tahoma"/>
            <family val="0"/>
          </rPr>
          <t xml:space="preserve">s
</t>
        </r>
      </text>
    </comment>
    <comment ref="R52" authorId="0">
      <text>
        <r>
          <rPr>
            <sz val="9"/>
            <rFont val="Tahoma"/>
            <family val="0"/>
          </rPr>
          <t xml:space="preserve">moderate snow from around 10:30 lasting until well in to afternoon.GMT.
</t>
        </r>
      </text>
    </comment>
    <comment ref="Q52" authorId="0">
      <text>
        <r>
          <rPr>
            <sz val="9"/>
            <rFont val="Tahoma"/>
            <family val="0"/>
          </rPr>
          <t xml:space="preserve">90%.morning from 11:00GMT Though melting during the evening.
</t>
        </r>
      </text>
    </comment>
    <comment ref="D52" authorId="0">
      <text>
        <r>
          <rPr>
            <sz val="9"/>
            <rFont val="Tahoma"/>
            <family val="0"/>
          </rPr>
          <t xml:space="preserve">high 0.9c to 18:00 GMT
</t>
        </r>
      </text>
    </comment>
    <comment ref="E53" authorId="1">
      <text>
        <r>
          <rPr>
            <sz val="8"/>
            <rFont val="Tahoma"/>
            <family val="0"/>
          </rPr>
          <t xml:space="preserve">night low 0.9c
</t>
        </r>
      </text>
    </comment>
    <comment ref="J53" authorId="1">
      <text>
        <r>
          <rPr>
            <sz val="8"/>
            <rFont val="Tahoma"/>
            <family val="0"/>
          </rPr>
          <t xml:space="preserve">Stratus fractus, cirrus. Vis 4 m
</t>
        </r>
      </text>
    </comment>
    <comment ref="S53" authorId="1">
      <text>
        <r>
          <rPr>
            <sz val="8"/>
            <rFont val="Tahoma"/>
            <family val="0"/>
          </rPr>
          <t xml:space="preserve">rs
</t>
        </r>
      </text>
    </comment>
    <comment ref="J54" authorId="1">
      <text>
        <r>
          <rPr>
            <sz val="8"/>
            <rFont val="Tahoma"/>
            <family val="0"/>
          </rPr>
          <t xml:space="preserve">stratus.vis 7-8 m
</t>
        </r>
      </text>
    </comment>
    <comment ref="P53" authorId="1">
      <text>
        <r>
          <rPr>
            <sz val="8"/>
            <rFont val="Tahoma"/>
            <family val="0"/>
          </rPr>
          <t xml:space="preserve">tr
</t>
        </r>
      </text>
    </comment>
    <comment ref="S54" authorId="1">
      <text>
        <r>
          <rPr>
            <sz val="8"/>
            <rFont val="Tahoma"/>
            <family val="0"/>
          </rPr>
          <t xml:space="preserve">r
</t>
        </r>
      </text>
    </comment>
    <comment ref="J55" authorId="1">
      <text>
        <r>
          <rPr>
            <sz val="8"/>
            <rFont val="Tahoma"/>
            <family val="0"/>
          </rPr>
          <t xml:space="preserve">Freezibg fog &lt;100 yds dawn. 4 Cirrostratus, Cirrocumulus, contrails. Altocumulus. Vis 0.5 mil, mist.
</t>
        </r>
      </text>
    </comment>
    <comment ref="S55" authorId="1">
      <text>
        <r>
          <rPr>
            <sz val="8"/>
            <rFont val="Tahoma"/>
            <family val="0"/>
          </rPr>
          <t xml:space="preserve">rs
</t>
        </r>
      </text>
    </comment>
    <comment ref="E56" authorId="1">
      <text>
        <r>
          <rPr>
            <sz val="8"/>
            <rFont val="Tahoma"/>
            <family val="0"/>
          </rPr>
          <t xml:space="preserve">night low 0.7c
</t>
        </r>
      </text>
    </comment>
    <comment ref="J56" authorId="1">
      <text>
        <r>
          <rPr>
            <sz val="8"/>
            <rFont val="Tahoma"/>
            <family val="0"/>
          </rPr>
          <t xml:space="preserve">Cirrocumulus from contrail. Vis 1m mist.
</t>
        </r>
      </text>
    </comment>
    <comment ref="S56" authorId="1">
      <text>
        <r>
          <rPr>
            <sz val="8"/>
            <rFont val="Tahoma"/>
            <family val="0"/>
          </rPr>
          <t xml:space="preserve">s
</t>
        </r>
      </text>
    </comment>
    <comment ref="J57" authorId="1">
      <text>
        <r>
          <rPr>
            <sz val="8"/>
            <rFont val="Tahoma"/>
            <family val="0"/>
          </rPr>
          <t xml:space="preserve">Stratus fractus. Vis 2m
</t>
        </r>
      </text>
    </comment>
    <comment ref="S57" authorId="1">
      <text>
        <r>
          <rPr>
            <sz val="8"/>
            <rFont val="Tahoma"/>
            <family val="0"/>
          </rPr>
          <t xml:space="preserve">rs
</t>
        </r>
      </text>
    </comment>
    <comment ref="J58" authorId="1">
      <text>
        <r>
          <rPr>
            <sz val="8"/>
            <rFont val="Tahoma"/>
            <family val="0"/>
          </rPr>
          <t xml:space="preserve">Thick freezing fog, vis &lt;70yards.
</t>
        </r>
      </text>
    </comment>
    <comment ref="P57" authorId="1">
      <text>
        <r>
          <rPr>
            <sz val="8"/>
            <rFont val="Tahoma"/>
            <family val="0"/>
          </rPr>
          <t xml:space="preserve">tr
</t>
        </r>
      </text>
    </comment>
    <comment ref="S58" authorId="1">
      <text>
        <r>
          <rPr>
            <sz val="8"/>
            <rFont val="Tahoma"/>
            <family val="0"/>
          </rPr>
          <t xml:space="preserve">s
</t>
        </r>
      </text>
    </comment>
    <comment ref="E59" authorId="1">
      <text>
        <r>
          <rPr>
            <sz val="8"/>
            <rFont val="Tahoma"/>
            <family val="0"/>
          </rPr>
          <t xml:space="preserve">night low 1.5c
</t>
        </r>
      </text>
    </comment>
    <comment ref="J59" authorId="1">
      <text>
        <r>
          <rPr>
            <sz val="8"/>
            <rFont val="Tahoma"/>
            <family val="0"/>
          </rPr>
          <t xml:space="preserve">Stratus. Vis 2m
</t>
        </r>
      </text>
    </comment>
    <comment ref="S59" authorId="1">
      <text>
        <r>
          <rPr>
            <sz val="8"/>
            <rFont val="Tahoma"/>
            <family val="0"/>
          </rPr>
          <t xml:space="preserve">r
</t>
        </r>
      </text>
    </comment>
    <comment ref="J60" authorId="1">
      <text>
        <r>
          <rPr>
            <sz val="8"/>
            <rFont val="Tahoma"/>
            <family val="0"/>
          </rPr>
          <t xml:space="preserve">Stratocumulus. Vis 10m
</t>
        </r>
      </text>
    </comment>
    <comment ref="S60" authorId="1">
      <text>
        <r>
          <rPr>
            <sz val="8"/>
            <rFont val="Tahoma"/>
            <family val="0"/>
          </rPr>
          <t xml:space="preserve">s
</t>
        </r>
      </text>
    </comment>
    <comment ref="R61" authorId="1">
      <text>
        <r>
          <rPr>
            <sz val="8"/>
            <rFont val="Tahoma"/>
            <family val="0"/>
          </rPr>
          <t xml:space="preserve">light snow flurry, morning.
</t>
        </r>
      </text>
    </comment>
    <comment ref="J61" authorId="1">
      <text>
        <r>
          <rPr>
            <sz val="8"/>
            <rFont val="Tahoma"/>
            <family val="0"/>
          </rPr>
          <t xml:space="preserve">Stratocumulus: vis 10m
</t>
        </r>
      </text>
    </comment>
    <comment ref="P60" authorId="1">
      <text>
        <r>
          <rPr>
            <sz val="8"/>
            <rFont val="Tahoma"/>
            <family val="0"/>
          </rPr>
          <t xml:space="preserve">tr
</t>
        </r>
      </text>
    </comment>
    <comment ref="S61" authorId="1">
      <text>
        <r>
          <rPr>
            <sz val="8"/>
            <rFont val="Tahoma"/>
            <family val="0"/>
          </rPr>
          <t xml:space="preserve">fs
</t>
        </r>
      </text>
    </comment>
    <comment ref="J62" authorId="1">
      <text>
        <r>
          <rPr>
            <sz val="8"/>
            <rFont val="Tahoma"/>
            <family val="0"/>
          </rPr>
          <t xml:space="preserve">Stratocumulus. Vis 10m
</t>
        </r>
      </text>
    </comment>
    <comment ref="P61" authorId="1">
      <text>
        <r>
          <rPr>
            <sz val="8"/>
            <rFont val="Tahoma"/>
            <family val="0"/>
          </rPr>
          <t xml:space="preserve">tr
</t>
        </r>
      </text>
    </comment>
    <comment ref="R62" authorId="1">
      <text>
        <r>
          <rPr>
            <sz val="8"/>
            <rFont val="Tahoma"/>
            <family val="0"/>
          </rPr>
          <t xml:space="preserve">a few snow grains am, light snow showers evening.
</t>
        </r>
      </text>
    </comment>
    <comment ref="S62" authorId="1">
      <text>
        <r>
          <rPr>
            <sz val="8"/>
            <rFont val="Tahoma"/>
            <family val="0"/>
          </rPr>
          <t xml:space="preserve">s
</t>
        </r>
      </text>
    </comment>
    <comment ref="J63" authorId="1">
      <text>
        <r>
          <rPr>
            <sz val="8"/>
            <rFont val="Tahoma"/>
            <family val="0"/>
          </rPr>
          <t xml:space="preserve">Stratocumulus: vis 8m
</t>
        </r>
      </text>
    </comment>
    <comment ref="P62" authorId="1">
      <text>
        <r>
          <rPr>
            <sz val="8"/>
            <rFont val="Tahoma"/>
            <family val="0"/>
          </rPr>
          <t xml:space="preserve">melted snow.
</t>
        </r>
      </text>
    </comment>
    <comment ref="R63" authorId="1">
      <text>
        <r>
          <rPr>
            <sz val="8"/>
            <rFont val="Tahoma"/>
            <family val="0"/>
          </rPr>
          <t xml:space="preserve">light snow grains AM
</t>
        </r>
      </text>
    </comment>
    <comment ref="S63" authorId="1">
      <text>
        <r>
          <rPr>
            <sz val="8"/>
            <rFont val="Tahoma"/>
            <family val="0"/>
          </rPr>
          <t xml:space="preserve">rs
</t>
        </r>
      </text>
    </comment>
    <comment ref="J64" authorId="1">
      <text>
        <r>
          <rPr>
            <sz val="8"/>
            <rFont val="Tahoma"/>
            <family val="0"/>
          </rPr>
          <t xml:space="preserve">Stratus. Vis 4-5 m
</t>
        </r>
      </text>
    </comment>
    <comment ref="P63" authorId="1">
      <text>
        <r>
          <rPr>
            <sz val="8"/>
            <rFont val="Tahoma"/>
            <family val="0"/>
          </rPr>
          <t xml:space="preserve">tr
</t>
        </r>
      </text>
    </comment>
    <comment ref="S64" authorId="1">
      <text>
        <r>
          <rPr>
            <sz val="8"/>
            <rFont val="Tahoma"/>
            <family val="0"/>
          </rPr>
          <t xml:space="preserve">rs
</t>
        </r>
      </text>
    </comment>
    <comment ref="J65" authorId="1">
      <text>
        <r>
          <rPr>
            <sz val="8"/>
            <rFont val="Tahoma"/>
            <family val="0"/>
          </rPr>
          <t xml:space="preserve">Stratus: vis fog &lt;500 yds
</t>
        </r>
      </text>
    </comment>
    <comment ref="S65" authorId="1">
      <text>
        <r>
          <rPr>
            <sz val="8"/>
            <rFont val="Tahoma"/>
            <family val="0"/>
          </rPr>
          <t xml:space="preserve">rs
</t>
        </r>
      </text>
    </comment>
    <comment ref="J66" authorId="1">
      <text>
        <r>
          <rPr>
            <sz val="8"/>
            <rFont val="Tahoma"/>
            <family val="0"/>
          </rPr>
          <t xml:space="preserve">Stratus vis  2m
</t>
        </r>
      </text>
    </comment>
    <comment ref="S66" authorId="1">
      <text>
        <r>
          <rPr>
            <sz val="8"/>
            <rFont val="Tahoma"/>
            <family val="0"/>
          </rPr>
          <t xml:space="preserve">s
</t>
        </r>
      </text>
    </comment>
    <comment ref="J67" authorId="1">
      <text>
        <r>
          <rPr>
            <sz val="8"/>
            <rFont val="Tahoma"/>
            <family val="0"/>
          </rPr>
          <t xml:space="preserve">Cirrostratus vis 2m
</t>
        </r>
      </text>
    </comment>
    <comment ref="S67" authorId="1">
      <text>
        <r>
          <rPr>
            <sz val="8"/>
            <rFont val="Tahoma"/>
            <family val="0"/>
          </rPr>
          <t xml:space="preserve">fs
</t>
        </r>
      </text>
    </comment>
    <comment ref="E68" authorId="1">
      <text>
        <r>
          <rPr>
            <sz val="8"/>
            <rFont val="Tahoma"/>
            <family val="0"/>
          </rPr>
          <t xml:space="preserve">Night low 3.7c.
</t>
        </r>
      </text>
    </comment>
    <comment ref="J68" authorId="1">
      <text>
        <r>
          <rPr>
            <sz val="8"/>
            <rFont val="Tahoma"/>
            <family val="0"/>
          </rPr>
          <t xml:space="preserve">Stratocumulus vis 8-10 m
</t>
        </r>
      </text>
    </comment>
    <comment ref="S68" authorId="1">
      <text>
        <r>
          <rPr>
            <sz val="8"/>
            <rFont val="Tahoma"/>
            <family val="0"/>
          </rPr>
          <t xml:space="preserve">rs
</t>
        </r>
      </text>
    </comment>
    <comment ref="J69" authorId="1">
      <text>
        <r>
          <rPr>
            <sz val="8"/>
            <rFont val="Tahoma"/>
            <family val="0"/>
          </rPr>
          <t xml:space="preserve">Stratocumulus. Vis 10m
</t>
        </r>
      </text>
    </comment>
    <comment ref="P68" authorId="1">
      <text>
        <r>
          <rPr>
            <sz val="8"/>
            <rFont val="Tahoma"/>
            <family val="0"/>
          </rPr>
          <t xml:space="preserve">tr
</t>
        </r>
      </text>
    </comment>
    <comment ref="S69" authorId="1">
      <text>
        <r>
          <rPr>
            <sz val="8"/>
            <rFont val="Tahoma"/>
            <family val="0"/>
          </rPr>
          <t xml:space="preserve">fs
</t>
        </r>
      </text>
    </comment>
    <comment ref="J70" authorId="1">
      <text>
        <r>
          <rPr>
            <sz val="8"/>
            <rFont val="Tahoma"/>
            <family val="0"/>
          </rPr>
          <t xml:space="preserve">Stratocumulus vis 1m
</t>
        </r>
      </text>
    </comment>
    <comment ref="P69" authorId="1">
      <text>
        <r>
          <rPr>
            <sz val="8"/>
            <rFont val="Tahoma"/>
            <family val="0"/>
          </rPr>
          <t xml:space="preserve">tr
</t>
        </r>
      </text>
    </comment>
    <comment ref="S70" authorId="1">
      <text>
        <r>
          <rPr>
            <sz val="8"/>
            <rFont val="Tahoma"/>
            <family val="0"/>
          </rPr>
          <t xml:space="preserve">fs
</t>
        </r>
      </text>
    </comment>
    <comment ref="E71" authorId="0">
      <text>
        <r>
          <rPr>
            <sz val="9"/>
            <rFont val="Tahoma"/>
            <family val="0"/>
          </rPr>
          <t xml:space="preserve">night low 0.9c
</t>
        </r>
      </text>
    </comment>
    <comment ref="J71" authorId="0">
      <text>
        <r>
          <rPr>
            <sz val="9"/>
            <rFont val="Tahoma"/>
            <family val="0"/>
          </rPr>
          <t xml:space="preserve">Stratocumulus. Vis 1m
</t>
        </r>
      </text>
    </comment>
    <comment ref="S71" authorId="0">
      <text>
        <r>
          <rPr>
            <sz val="9"/>
            <rFont val="Tahoma"/>
            <family val="0"/>
          </rPr>
          <t xml:space="preserve">f
</t>
        </r>
      </text>
    </comment>
    <comment ref="J72" authorId="0">
      <text>
        <r>
          <rPr>
            <sz val="9"/>
            <rFont val="Tahoma"/>
            <family val="0"/>
          </rPr>
          <t xml:space="preserve">mostly obscured by freezing fog &lt;800 yards.
</t>
        </r>
      </text>
    </comment>
    <comment ref="P71" authorId="0">
      <text>
        <r>
          <rPr>
            <sz val="9"/>
            <rFont val="Tahoma"/>
            <family val="0"/>
          </rPr>
          <t xml:space="preserve">tr
</t>
        </r>
      </text>
    </comment>
    <comment ref="E73" authorId="0">
      <text>
        <r>
          <rPr>
            <sz val="9"/>
            <rFont val="Tahoma"/>
            <family val="0"/>
          </rPr>
          <t xml:space="preserve">night low 1.7
</t>
        </r>
      </text>
    </comment>
    <comment ref="J73" authorId="0">
      <text>
        <r>
          <rPr>
            <sz val="9"/>
            <rFont val="Tahoma"/>
            <family val="0"/>
          </rPr>
          <t xml:space="preserve">fog vis &lt;300 yards
</t>
        </r>
      </text>
    </comment>
    <comment ref="P72" authorId="0">
      <text>
        <r>
          <rPr>
            <sz val="9"/>
            <rFont val="Tahoma"/>
            <family val="0"/>
          </rPr>
          <t xml:space="preserve">tr
</t>
        </r>
      </text>
    </comment>
    <comment ref="S73" authorId="0">
      <text>
        <r>
          <rPr>
            <sz val="9"/>
            <rFont val="Tahoma"/>
            <family val="0"/>
          </rPr>
          <t xml:space="preserve">fs
</t>
        </r>
      </text>
    </comment>
    <comment ref="E74" authorId="0">
      <text>
        <r>
          <rPr>
            <sz val="9"/>
            <rFont val="Tahoma"/>
            <family val="0"/>
          </rPr>
          <t xml:space="preserve">night low 4.1c.
</t>
        </r>
      </text>
    </comment>
    <comment ref="J74" authorId="0">
      <text>
        <r>
          <rPr>
            <sz val="9"/>
            <rFont val="Tahoma"/>
            <family val="0"/>
          </rPr>
          <t xml:space="preserve">Stratus vis fog 800 yards
</t>
        </r>
      </text>
    </comment>
    <comment ref="S74" authorId="0">
      <text>
        <r>
          <rPr>
            <sz val="9"/>
            <rFont val="Tahoma"/>
            <family val="0"/>
          </rPr>
          <t xml:space="preserve">f
</t>
        </r>
      </text>
    </comment>
    <comment ref="S75" authorId="0">
      <text>
        <r>
          <rPr>
            <sz val="9"/>
            <rFont val="Tahoma"/>
            <family val="0"/>
          </rPr>
          <t xml:space="preserve">s
</t>
        </r>
      </text>
    </comment>
    <comment ref="J75" authorId="0">
      <text>
        <r>
          <rPr>
            <sz val="9"/>
            <rFont val="Tahoma"/>
            <family val="0"/>
          </rPr>
          <t xml:space="preserve">stratus, fog, vis 200 yards.
</t>
        </r>
      </text>
    </comment>
    <comment ref="S72" authorId="0">
      <text>
        <r>
          <rPr>
            <sz val="9"/>
            <rFont val="Tahoma"/>
            <family val="0"/>
          </rPr>
          <t xml:space="preserve">fs
</t>
        </r>
      </text>
    </comment>
    <comment ref="J76" authorId="0">
      <text>
        <r>
          <rPr>
            <sz val="9"/>
            <rFont val="Tahoma"/>
            <family val="0"/>
          </rPr>
          <t xml:space="preserve">stratus. Vis 2m
</t>
        </r>
      </text>
    </comment>
    <comment ref="S76" authorId="0">
      <text>
        <r>
          <rPr>
            <sz val="9"/>
            <rFont val="Tahoma"/>
            <family val="0"/>
          </rPr>
          <t xml:space="preserve">r
</t>
        </r>
      </text>
    </comment>
    <comment ref="R77" authorId="1">
      <text>
        <r>
          <rPr>
            <sz val="8"/>
            <rFont val="Tahoma"/>
            <family val="0"/>
          </rPr>
          <t>Light rain turning to sleet and snow through the early hours and morning. Further light snow through the day.</t>
        </r>
      </text>
    </comment>
    <comment ref="J77" authorId="1">
      <text>
        <r>
          <rPr>
            <sz val="8"/>
            <rFont val="Tahoma"/>
            <family val="0"/>
          </rPr>
          <t xml:space="preserve">Nimbostratus. Con light snow. Vis &lt;1mile
</t>
        </r>
      </text>
    </comment>
    <comment ref="S77" authorId="1">
      <text>
        <r>
          <rPr>
            <sz val="8"/>
            <rFont val="Tahoma"/>
            <family val="0"/>
          </rPr>
          <t xml:space="preserve">rs
</t>
        </r>
      </text>
    </comment>
    <comment ref="J78" authorId="1">
      <text>
        <r>
          <rPr>
            <sz val="8"/>
            <rFont val="Tahoma"/>
            <family val="0"/>
          </rPr>
          <t xml:space="preserve">Cumulus fractus, cumulonimbus.  snow showers. Vis variable from good, to poor in snow showers.
</t>
        </r>
      </text>
    </comment>
    <comment ref="R78" authorId="1">
      <text>
        <r>
          <rPr>
            <sz val="8"/>
            <rFont val="Tahoma"/>
            <family val="0"/>
          </rPr>
          <t xml:space="preserve">light snow showers am.
</t>
        </r>
      </text>
    </comment>
    <comment ref="S78" authorId="1">
      <text>
        <r>
          <rPr>
            <sz val="8"/>
            <rFont val="Tahoma"/>
            <family val="0"/>
          </rPr>
          <t xml:space="preserve">rs
</t>
        </r>
      </text>
    </comment>
    <comment ref="J79" authorId="1">
      <text>
        <r>
          <rPr>
            <sz val="8"/>
            <rFont val="Tahoma"/>
            <family val="0"/>
          </rPr>
          <t xml:space="preserve">Stratocumulus. Vis good &gt;10 M 
</t>
        </r>
      </text>
    </comment>
    <comment ref="P78" authorId="1">
      <text>
        <r>
          <rPr>
            <sz val="8"/>
            <rFont val="Tahoma"/>
            <family val="0"/>
          </rPr>
          <t xml:space="preserve">error. Snow blown out of gauge.
</t>
        </r>
      </text>
    </comment>
    <comment ref="R79" authorId="1">
      <text>
        <r>
          <rPr>
            <sz val="8"/>
            <rFont val="Tahoma"/>
            <family val="0"/>
          </rPr>
          <t xml:space="preserve">Snow showers early am
</t>
        </r>
      </text>
    </comment>
    <comment ref="S79" authorId="1">
      <text>
        <r>
          <rPr>
            <sz val="8"/>
            <rFont val="Tahoma"/>
            <family val="0"/>
          </rPr>
          <t xml:space="preserve">s
</t>
        </r>
      </text>
    </comment>
    <comment ref="Q79" authorId="1">
      <text>
        <r>
          <rPr>
            <sz val="8"/>
            <rFont val="Tahoma"/>
            <family val="0"/>
          </rPr>
          <t xml:space="preserve">80%
</t>
        </r>
      </text>
    </comment>
    <comment ref="J80" authorId="0">
      <text>
        <r>
          <rPr>
            <sz val="9"/>
            <rFont val="Tahoma"/>
            <family val="0"/>
          </rPr>
          <t xml:space="preserve">Altocumulus. Vis 10m
</t>
        </r>
      </text>
    </comment>
    <comment ref="S80" authorId="0">
      <text>
        <r>
          <rPr>
            <sz val="9"/>
            <rFont val="Tahoma"/>
            <family val="0"/>
          </rPr>
          <t xml:space="preserve">s
</t>
        </r>
      </text>
    </comment>
    <comment ref="R80" authorId="0">
      <text>
        <r>
          <rPr>
            <sz val="9"/>
            <rFont val="Tahoma"/>
            <family val="0"/>
          </rPr>
          <t xml:space="preserve">Light snow graupel shower afternoon.
</t>
        </r>
      </text>
    </comment>
    <comment ref="Q80" authorId="0">
      <text>
        <r>
          <rPr>
            <sz val="9"/>
            <rFont val="Tahoma"/>
            <family val="0"/>
          </rPr>
          <t xml:space="preserve">tr
</t>
        </r>
      </text>
    </comment>
    <comment ref="J81" authorId="0">
      <text>
        <r>
          <rPr>
            <sz val="9"/>
            <rFont val="Tahoma"/>
            <family val="0"/>
          </rPr>
          <t xml:space="preserve">Cirrus, Altostratus. Vis 5m
</t>
        </r>
      </text>
    </comment>
    <comment ref="P80" authorId="0">
      <text>
        <r>
          <rPr>
            <sz val="9"/>
            <rFont val="Tahoma"/>
            <family val="0"/>
          </rPr>
          <t xml:space="preserve">tr
</t>
        </r>
      </text>
    </comment>
    <comment ref="S81" authorId="0">
      <text>
        <r>
          <rPr>
            <sz val="9"/>
            <rFont val="Tahoma"/>
            <family val="0"/>
          </rPr>
          <t xml:space="preserve">s
</t>
        </r>
      </text>
    </comment>
    <comment ref="E82" authorId="0">
      <text>
        <r>
          <rPr>
            <sz val="9"/>
            <rFont val="Tahoma"/>
            <family val="0"/>
          </rPr>
          <t xml:space="preserve">night low 2.6c
</t>
        </r>
      </text>
    </comment>
    <comment ref="J82" authorId="0">
      <text>
        <r>
          <rPr>
            <sz val="9"/>
            <rFont val="Tahoma"/>
            <family val="0"/>
          </rPr>
          <t xml:space="preserve">Stratocumulus. Stratus fractus. Vis 8m
</t>
        </r>
      </text>
    </comment>
    <comment ref="S82" authorId="0">
      <text>
        <r>
          <rPr>
            <sz val="9"/>
            <rFont val="Tahoma"/>
            <family val="0"/>
          </rPr>
          <t xml:space="preserve">f
</t>
        </r>
      </text>
    </comment>
    <comment ref="J83" authorId="0">
      <text>
        <r>
          <rPr>
            <sz val="9"/>
            <rFont val="Tahoma"/>
            <family val="0"/>
          </rPr>
          <t xml:space="preserve">Stratocumulus, Nimbostratus. Vis 8m
</t>
        </r>
      </text>
    </comment>
    <comment ref="S83" authorId="0">
      <text>
        <r>
          <rPr>
            <sz val="9"/>
            <rFont val="Tahoma"/>
            <family val="0"/>
          </rPr>
          <t xml:space="preserve">s
</t>
        </r>
      </text>
    </comment>
    <comment ref="J84" authorId="0">
      <text>
        <r>
          <rPr>
            <sz val="9"/>
            <rFont val="Tahoma"/>
            <family val="0"/>
          </rPr>
          <t xml:space="preserve">Cirrostratus, Altostratus. Vis 3m
</t>
        </r>
      </text>
    </comment>
    <comment ref="S84" authorId="0">
      <text>
        <r>
          <rPr>
            <sz val="9"/>
            <rFont val="Tahoma"/>
            <family val="0"/>
          </rPr>
          <t xml:space="preserve">s
</t>
        </r>
      </text>
    </comment>
    <comment ref="J85" authorId="0">
      <text>
        <r>
          <rPr>
            <sz val="9"/>
            <rFont val="Tahoma"/>
            <family val="0"/>
          </rPr>
          <t xml:space="preserve">Cirrus, contrails. Ground fog, vis &lt;300 yards.
</t>
        </r>
      </text>
    </comment>
    <comment ref="S85" authorId="0">
      <text>
        <r>
          <rPr>
            <sz val="9"/>
            <rFont val="Tahoma"/>
            <family val="0"/>
          </rPr>
          <t xml:space="preserve">s
</t>
        </r>
      </text>
    </comment>
    <comment ref="J86" authorId="0">
      <text>
        <r>
          <rPr>
            <sz val="9"/>
            <rFont val="Tahoma"/>
            <family val="0"/>
          </rPr>
          <t xml:space="preserve">Stratocumulus. Vis 3m
</t>
        </r>
      </text>
    </comment>
    <comment ref="S86" authorId="0">
      <text>
        <r>
          <rPr>
            <sz val="9"/>
            <rFont val="Tahoma"/>
            <family val="0"/>
          </rPr>
          <t xml:space="preserve">rs
</t>
        </r>
      </text>
    </comment>
    <comment ref="J87" authorId="0">
      <text>
        <r>
          <rPr>
            <sz val="9"/>
            <rFont val="Tahoma"/>
            <family val="0"/>
          </rPr>
          <t xml:space="preserve">Stratocumulus. Vis 1m
</t>
        </r>
      </text>
    </comment>
    <comment ref="R87" authorId="0">
      <text>
        <r>
          <rPr>
            <sz val="9"/>
            <rFont val="Tahoma"/>
            <family val="0"/>
          </rPr>
          <t xml:space="preserve">light freezing drizzle morning.
</t>
        </r>
      </text>
    </comment>
    <comment ref="S87" authorId="0">
      <text>
        <r>
          <rPr>
            <sz val="9"/>
            <rFont val="Tahoma"/>
            <family val="0"/>
          </rPr>
          <t xml:space="preserve">r
</t>
        </r>
      </text>
    </comment>
    <comment ref="J88" authorId="0">
      <text>
        <r>
          <rPr>
            <sz val="9"/>
            <rFont val="Tahoma"/>
            <family val="0"/>
          </rPr>
          <t xml:space="preserve">Stratus fractus. Vis 4-5m
</t>
        </r>
      </text>
    </comment>
    <comment ref="P87" authorId="0">
      <text>
        <r>
          <rPr>
            <sz val="9"/>
            <rFont val="Tahoma"/>
            <family val="0"/>
          </rPr>
          <t xml:space="preserve">tr
</t>
        </r>
      </text>
    </comment>
    <comment ref="S88" authorId="0">
      <text>
        <r>
          <rPr>
            <sz val="9"/>
            <rFont val="Tahoma"/>
            <family val="0"/>
          </rPr>
          <t xml:space="preserve">s
</t>
        </r>
      </text>
    </comment>
    <comment ref="Q89" authorId="1">
      <text>
        <r>
          <rPr>
            <sz val="8"/>
            <rFont val="Tahoma"/>
            <family val="0"/>
          </rPr>
          <t xml:space="preserve">65%
</t>
        </r>
      </text>
    </comment>
    <comment ref="R89" authorId="1">
      <text>
        <r>
          <rPr>
            <sz val="8"/>
            <rFont val="Tahoma"/>
            <family val="0"/>
          </rPr>
          <t xml:space="preserve">Moderate wet snow morning and late afternoon.
</t>
        </r>
      </text>
    </comment>
    <comment ref="R88" authorId="1">
      <text>
        <r>
          <rPr>
            <sz val="8"/>
            <rFont val="Tahoma"/>
            <family val="0"/>
          </rPr>
          <t xml:space="preserve">light snow, late evening.
</t>
        </r>
      </text>
    </comment>
    <comment ref="S89" authorId="1">
      <text>
        <r>
          <rPr>
            <sz val="8"/>
            <rFont val="Tahoma"/>
            <family val="0"/>
          </rPr>
          <t xml:space="preserve">fs
</t>
        </r>
      </text>
    </comment>
    <comment ref="R90" authorId="1">
      <text>
        <r>
          <rPr>
            <sz val="8"/>
            <rFont val="Tahoma"/>
            <family val="0"/>
          </rPr>
          <t xml:space="preserve">Moderate / heavy snow.
</t>
        </r>
      </text>
    </comment>
    <comment ref="J90" authorId="1">
      <text>
        <r>
          <rPr>
            <sz val="8"/>
            <rFont val="Tahoma"/>
            <family val="0"/>
          </rPr>
          <t xml:space="preserve">Nimbostratus (light to moderate snow) vis &lt;0.5m
</t>
        </r>
      </text>
    </comment>
    <comment ref="Q90" authorId="1">
      <text>
        <r>
          <rPr>
            <sz val="8"/>
            <rFont val="Tahoma"/>
            <family val="0"/>
          </rPr>
          <t xml:space="preserve">100%
</t>
        </r>
      </text>
    </comment>
    <comment ref="S90" authorId="1">
      <text>
        <r>
          <rPr>
            <sz val="8"/>
            <rFont val="Tahoma"/>
            <family val="0"/>
          </rPr>
          <t xml:space="preserve">rs
</t>
        </r>
      </text>
    </comment>
    <comment ref="J91" authorId="1">
      <text>
        <r>
          <rPr>
            <sz val="8"/>
            <rFont val="Tahoma"/>
            <family val="0"/>
          </rPr>
          <t xml:space="preserve">Nimbostratus: moderate snow) Vis 300 yds, blowing snow.
</t>
        </r>
      </text>
    </comment>
    <comment ref="Q91" authorId="1">
      <text>
        <r>
          <rPr>
            <sz val="8"/>
            <rFont val="Tahoma"/>
            <family val="0"/>
          </rPr>
          <t xml:space="preserve">95% areas blown clear of snow.
</t>
        </r>
      </text>
    </comment>
    <comment ref="R91" authorId="1">
      <text>
        <r>
          <rPr>
            <sz val="8"/>
            <rFont val="Tahoma"/>
            <family val="0"/>
          </rPr>
          <t xml:space="preserve">light to moderate blowing snow early hours and morning.
</t>
        </r>
      </text>
    </comment>
    <comment ref="S91" authorId="1">
      <text>
        <r>
          <rPr>
            <sz val="8"/>
            <rFont val="Tahoma"/>
            <family val="0"/>
          </rPr>
          <t xml:space="preserve">rs
</t>
        </r>
      </text>
    </comment>
    <comment ref="J92" authorId="0">
      <text>
        <r>
          <rPr>
            <sz val="9"/>
            <rFont val="Tahoma"/>
            <family val="0"/>
          </rPr>
          <t xml:space="preserve">Stratocumulus. Vis 10m
</t>
        </r>
      </text>
    </comment>
    <comment ref="Q92" authorId="0">
      <text>
        <r>
          <rPr>
            <sz val="9"/>
            <rFont val="Tahoma"/>
            <family val="0"/>
          </rPr>
          <t xml:space="preserve">80%
</t>
        </r>
      </text>
    </comment>
    <comment ref="S92" authorId="0">
      <text>
        <r>
          <rPr>
            <sz val="9"/>
            <rFont val="Tahoma"/>
            <family val="0"/>
          </rPr>
          <t xml:space="preserve">s
</t>
        </r>
      </text>
    </comment>
    <comment ref="E92" authorId="0">
      <text>
        <r>
          <rPr>
            <sz val="9"/>
            <rFont val="Tahoma"/>
            <family val="0"/>
          </rPr>
          <t xml:space="preserve">night low -0.6c
</t>
        </r>
      </text>
    </comment>
    <comment ref="J93" authorId="0">
      <text>
        <r>
          <rPr>
            <sz val="9"/>
            <rFont val="Tahoma"/>
            <family val="0"/>
          </rPr>
          <t xml:space="preserve">Stratocumulus. Vis 10m
</t>
        </r>
      </text>
    </comment>
    <comment ref="P92" authorId="0">
      <text>
        <r>
          <rPr>
            <sz val="9"/>
            <rFont val="Tahoma"/>
            <family val="0"/>
          </rPr>
          <t xml:space="preserve">tr
</t>
        </r>
      </text>
    </comment>
    <comment ref="Q93" authorId="0">
      <text>
        <r>
          <rPr>
            <sz val="9"/>
            <rFont val="Tahoma"/>
            <family val="0"/>
          </rPr>
          <t xml:space="preserve">55%
</t>
        </r>
      </text>
    </comment>
    <comment ref="S93" authorId="0">
      <text>
        <r>
          <rPr>
            <sz val="9"/>
            <rFont val="Tahoma"/>
            <family val="0"/>
          </rPr>
          <t xml:space="preserve">fs
</t>
        </r>
      </text>
    </comment>
    <comment ref="J94" authorId="0">
      <text>
        <r>
          <rPr>
            <sz val="9"/>
            <rFont val="Tahoma"/>
            <family val="0"/>
          </rPr>
          <t xml:space="preserve">Cirrocumulus, Stratus fractus. Stratocumulus. Vis 8-10m
</t>
        </r>
      </text>
    </comment>
    <comment ref="P93" authorId="0">
      <text>
        <r>
          <rPr>
            <sz val="9"/>
            <rFont val="Tahoma"/>
            <family val="0"/>
          </rPr>
          <t xml:space="preserve">tr
</t>
        </r>
      </text>
    </comment>
    <comment ref="R93" authorId="0">
      <text>
        <r>
          <rPr>
            <sz val="9"/>
            <rFont val="Tahoma"/>
            <family val="0"/>
          </rPr>
          <t xml:space="preserve">Light snow flurry am
</t>
        </r>
      </text>
    </comment>
    <comment ref="R94" authorId="0">
      <text>
        <r>
          <rPr>
            <sz val="9"/>
            <rFont val="Tahoma"/>
            <family val="0"/>
          </rPr>
          <t xml:space="preserve">light snow showers, morning abd afternoon.
</t>
        </r>
      </text>
    </comment>
    <comment ref="S94" authorId="0">
      <text>
        <r>
          <rPr>
            <sz val="9"/>
            <rFont val="Tahoma"/>
            <family val="0"/>
          </rPr>
          <t xml:space="preserve">s
</t>
        </r>
      </text>
    </comment>
    <comment ref="J95" authorId="0">
      <text>
        <r>
          <rPr>
            <sz val="9"/>
            <rFont val="Tahoma"/>
            <family val="0"/>
          </rPr>
          <t xml:space="preserve">Cumulus humilis, mediocris.
</t>
        </r>
      </text>
    </comment>
    <comment ref="Q94" authorId="0">
      <text>
        <r>
          <rPr>
            <sz val="9"/>
            <rFont val="Tahoma"/>
            <family val="0"/>
          </rPr>
          <t xml:space="preserve">Patches and small drifts remain north facing.
</t>
        </r>
      </text>
    </comment>
    <comment ref="S95" authorId="0">
      <text>
        <r>
          <rPr>
            <sz val="9"/>
            <rFont val="Tahoma"/>
            <family val="0"/>
          </rPr>
          <t xml:space="preserve">s
</t>
        </r>
      </text>
    </comment>
    <comment ref="J96" authorId="0">
      <text>
        <r>
          <rPr>
            <sz val="9"/>
            <rFont val="Tahoma"/>
            <family val="0"/>
          </rPr>
          <t xml:space="preserve">Stratus fractus. Vis 10m
</t>
        </r>
      </text>
    </comment>
    <comment ref="Q95" authorId="0">
      <text>
        <r>
          <rPr>
            <sz val="9"/>
            <rFont val="Tahoma"/>
            <family val="0"/>
          </rPr>
          <t xml:space="preserve">snow patches north facing, small drifts in sheltered noth facing.
</t>
        </r>
      </text>
    </comment>
    <comment ref="S96" authorId="0">
      <text>
        <r>
          <rPr>
            <sz val="9"/>
            <rFont val="Tahoma"/>
            <family val="0"/>
          </rPr>
          <t xml:space="preserve">fs
</t>
        </r>
      </text>
    </comment>
    <comment ref="R96" authorId="0">
      <text>
        <r>
          <rPr>
            <sz val="9"/>
            <rFont val="Tahoma"/>
            <family val="0"/>
          </rPr>
          <t xml:space="preserve">light snow shower afternoon.
</t>
        </r>
      </text>
    </comment>
    <comment ref="J97" authorId="0">
      <text>
        <r>
          <rPr>
            <sz val="9"/>
            <rFont val="Tahoma"/>
            <family val="0"/>
          </rPr>
          <t xml:space="preserve">Stratocumulus. Vis 10m
</t>
        </r>
      </text>
    </comment>
    <comment ref="Q96" authorId="0">
      <text>
        <r>
          <rPr>
            <sz val="9"/>
            <rFont val="Tahoma"/>
            <family val="0"/>
          </rPr>
          <t xml:space="preserve">small snow patches remain in shade.
</t>
        </r>
      </text>
    </comment>
    <comment ref="R97" authorId="0">
      <text>
        <r>
          <rPr>
            <sz val="9"/>
            <rFont val="Tahoma"/>
            <family val="0"/>
          </rPr>
          <t xml:space="preserve">Light showers of snow Graupel morning and afternoon.
</t>
        </r>
      </text>
    </comment>
    <comment ref="S97" authorId="0">
      <text>
        <r>
          <rPr>
            <sz val="9"/>
            <rFont val="Tahoma"/>
            <family val="0"/>
          </rPr>
          <t xml:space="preserve">s
</t>
        </r>
      </text>
    </comment>
    <comment ref="J98" authorId="0">
      <text>
        <r>
          <rPr>
            <sz val="9"/>
            <rFont val="Tahoma"/>
            <family val="0"/>
          </rPr>
          <t xml:space="preserve">Cirrus, Cirrostratus, Cumulus humilis. Vis 10m
</t>
        </r>
      </text>
    </comment>
    <comment ref="P97" authorId="0">
      <text>
        <r>
          <rPr>
            <sz val="9"/>
            <rFont val="Tahoma"/>
            <family val="0"/>
          </rPr>
          <t xml:space="preserve">tr
</t>
        </r>
      </text>
    </comment>
    <comment ref="S98" authorId="0">
      <text>
        <r>
          <rPr>
            <sz val="9"/>
            <rFont val="Tahoma"/>
            <family val="0"/>
          </rPr>
          <t xml:space="preserve">s
</t>
        </r>
      </text>
    </comment>
    <comment ref="J99" authorId="0">
      <text>
        <r>
          <rPr>
            <sz val="9"/>
            <rFont val="Tahoma"/>
            <family val="0"/>
          </rPr>
          <t xml:space="preserve">Stratocumulus. Vis 10m
</t>
        </r>
      </text>
    </comment>
    <comment ref="J100" authorId="0">
      <text>
        <r>
          <rPr>
            <sz val="9"/>
            <rFont val="Tahoma"/>
            <family val="0"/>
          </rPr>
          <t xml:space="preserve">Cumulus mediocris. Vis 10m
</t>
        </r>
      </text>
    </comment>
    <comment ref="S100" authorId="0">
      <text>
        <r>
          <rPr>
            <sz val="9"/>
            <rFont val="Tahoma"/>
            <family val="0"/>
          </rPr>
          <t xml:space="preserve">rs
</t>
        </r>
      </text>
    </comment>
    <comment ref="P100" authorId="0">
      <text>
        <r>
          <rPr>
            <sz val="9"/>
            <rFont val="Tahoma"/>
            <family val="0"/>
          </rPr>
          <t xml:space="preserve">frost melt.
</t>
        </r>
      </text>
    </comment>
    <comment ref="S101" authorId="0">
      <text>
        <r>
          <rPr>
            <sz val="9"/>
            <rFont val="Tahoma"/>
            <family val="0"/>
          </rPr>
          <t xml:space="preserve">rs
</t>
        </r>
      </text>
    </comment>
    <comment ref="J102" authorId="0">
      <text>
        <r>
          <rPr>
            <sz val="9"/>
            <rFont val="Tahoma"/>
            <family val="0"/>
          </rPr>
          <t xml:space="preserve">Stratocumulus, cirrus. Vis 10m
</t>
        </r>
      </text>
    </comment>
    <comment ref="P101" authorId="0">
      <text>
        <r>
          <rPr>
            <sz val="9"/>
            <rFont val="Tahoma"/>
            <family val="0"/>
          </rPr>
          <t xml:space="preserve">tr
</t>
        </r>
      </text>
    </comment>
    <comment ref="S102" authorId="0">
      <text>
        <r>
          <rPr>
            <sz val="9"/>
            <rFont val="Tahoma"/>
            <family val="0"/>
          </rPr>
          <t xml:space="preserve">s
</t>
        </r>
      </text>
    </comment>
    <comment ref="J103" authorId="0">
      <text>
        <r>
          <rPr>
            <sz val="9"/>
            <rFont val="Tahoma"/>
            <family val="0"/>
          </rPr>
          <t xml:space="preserve">Cumulus mediocris, vis 10m
</t>
        </r>
      </text>
    </comment>
    <comment ref="P102" authorId="0">
      <text>
        <r>
          <rPr>
            <sz val="9"/>
            <rFont val="Tahoma"/>
            <family val="0"/>
          </rPr>
          <t xml:space="preserve">tr
</t>
        </r>
      </text>
    </comment>
    <comment ref="S103" authorId="0">
      <text>
        <r>
          <rPr>
            <sz val="9"/>
            <rFont val="Tahoma"/>
            <family val="0"/>
          </rPr>
          <t xml:space="preserve">s
</t>
        </r>
      </text>
    </comment>
    <comment ref="J104" authorId="0">
      <text>
        <r>
          <rPr>
            <sz val="9"/>
            <rFont val="Tahoma"/>
            <family val="0"/>
          </rPr>
          <t xml:space="preserve">Cumulus humilis, mediocris. Vis 10m
</t>
        </r>
      </text>
    </comment>
    <comment ref="P103" authorId="0">
      <text>
        <r>
          <rPr>
            <sz val="9"/>
            <rFont val="Tahoma"/>
            <family val="0"/>
          </rPr>
          <t xml:space="preserve">tr from melted frost.
</t>
        </r>
      </text>
    </comment>
    <comment ref="S104" authorId="0">
      <text>
        <r>
          <rPr>
            <sz val="9"/>
            <rFont val="Tahoma"/>
            <family val="0"/>
          </rPr>
          <t xml:space="preserve">r
</t>
        </r>
      </text>
    </comment>
    <comment ref="J105" authorId="0">
      <text>
        <r>
          <rPr>
            <sz val="9"/>
            <rFont val="Tahoma"/>
            <family val="0"/>
          </rPr>
          <t xml:space="preserve">Cirrostratus, cirrocumulus. Vis 
</t>
        </r>
      </text>
    </comment>
    <comment ref="P104" authorId="0">
      <text>
        <r>
          <rPr>
            <sz val="9"/>
            <rFont val="Tahoma"/>
            <family val="0"/>
          </rPr>
          <t xml:space="preserve">tr
</t>
        </r>
      </text>
    </comment>
    <comment ref="S105" authorId="0">
      <text>
        <r>
          <rPr>
            <sz val="9"/>
            <rFont val="Tahoma"/>
            <family val="0"/>
          </rPr>
          <t xml:space="preserve">f
</t>
        </r>
      </text>
    </comment>
    <comment ref="J106" authorId="0">
      <text>
        <r>
          <rPr>
            <sz val="9"/>
            <rFont val="Tahoma"/>
            <family val="0"/>
          </rPr>
          <t xml:space="preserve">Cirrostratus, Stratus fractus. Vis 8-10 m
</t>
        </r>
      </text>
    </comment>
    <comment ref="S106" authorId="0">
      <text>
        <r>
          <rPr>
            <sz val="9"/>
            <rFont val="Tahoma"/>
            <family val="0"/>
          </rPr>
          <t xml:space="preserve">f
</t>
        </r>
      </text>
    </comment>
    <comment ref="I107" authorId="0">
      <text>
        <r>
          <rPr>
            <sz val="9"/>
            <rFont val="Tahoma"/>
            <family val="0"/>
          </rPr>
          <t xml:space="preserve">Stratus, vis &lt;2 m haze.
</t>
        </r>
      </text>
    </comment>
    <comment ref="S107" authorId="0">
      <text>
        <r>
          <rPr>
            <sz val="9"/>
            <rFont val="Tahoma"/>
            <family val="0"/>
          </rPr>
          <t xml:space="preserve">s
</t>
        </r>
      </text>
    </comment>
    <comment ref="J108" authorId="0">
      <text>
        <r>
          <rPr>
            <sz val="9"/>
            <rFont val="Tahoma"/>
            <family val="0"/>
          </rPr>
          <t xml:space="preserve">Stratus. Vis &lt;1m maist/haze.
</t>
        </r>
      </text>
    </comment>
    <comment ref="S108" authorId="0">
      <text>
        <r>
          <rPr>
            <sz val="9"/>
            <rFont val="Tahoma"/>
            <family val="0"/>
          </rPr>
          <t xml:space="preserve">s
</t>
        </r>
      </text>
    </comment>
    <comment ref="J109" authorId="0">
      <text>
        <r>
          <rPr>
            <sz val="9"/>
            <rFont val="Tahoma"/>
            <family val="0"/>
          </rPr>
          <t xml:space="preserve">stratus. Vis  &lt;0.5m mist.
</t>
        </r>
      </text>
    </comment>
    <comment ref="S109" authorId="0">
      <text>
        <r>
          <rPr>
            <sz val="9"/>
            <rFont val="Tahoma"/>
            <family val="0"/>
          </rPr>
          <t xml:space="preserve">s
</t>
        </r>
      </text>
    </comment>
    <comment ref="E110" authorId="0">
      <text>
        <r>
          <rPr>
            <sz val="9"/>
            <rFont val="Tahoma"/>
            <family val="0"/>
          </rPr>
          <t xml:space="preserve">night low 5.1c.
</t>
        </r>
      </text>
    </comment>
    <comment ref="J110" authorId="0">
      <text>
        <r>
          <rPr>
            <sz val="9"/>
            <rFont val="Tahoma"/>
            <family val="0"/>
          </rPr>
          <t xml:space="preserve">Stratus. Vis &lt;0.5 mile, mist
</t>
        </r>
      </text>
    </comment>
    <comment ref="S110" authorId="0">
      <text>
        <r>
          <rPr>
            <sz val="9"/>
            <rFont val="Tahoma"/>
            <family val="0"/>
          </rPr>
          <t xml:space="preserve">rs
</t>
        </r>
      </text>
    </comment>
    <comment ref="D109" authorId="0">
      <text>
        <r>
          <rPr>
            <sz val="9"/>
            <rFont val="Tahoma"/>
            <family val="0"/>
          </rPr>
          <t xml:space="preserve">max to 18:00 6.8c
</t>
        </r>
      </text>
    </comment>
    <comment ref="J111" authorId="0">
      <text>
        <r>
          <rPr>
            <sz val="9"/>
            <rFont val="Tahoma"/>
            <family val="0"/>
          </rPr>
          <t xml:space="preserve">Cumulus mediocris. Vis 8-10m
</t>
        </r>
      </text>
    </comment>
    <comment ref="S111" authorId="0">
      <text>
        <r>
          <rPr>
            <sz val="9"/>
            <rFont val="Tahoma"/>
            <family val="0"/>
          </rPr>
          <t xml:space="preserve">s
</t>
        </r>
      </text>
    </comment>
    <comment ref="E112" authorId="0">
      <text>
        <r>
          <rPr>
            <sz val="9"/>
            <rFont val="Tahoma"/>
            <family val="0"/>
          </rPr>
          <t xml:space="preserve">night low 11.2c
</t>
        </r>
      </text>
    </comment>
    <comment ref="D111" authorId="0">
      <text>
        <r>
          <rPr>
            <sz val="9"/>
            <rFont val="Tahoma"/>
            <family val="0"/>
          </rPr>
          <t xml:space="preserve">11.2c to 18:00 GMT
</t>
        </r>
      </text>
    </comment>
    <comment ref="J112" authorId="0">
      <text>
        <r>
          <rPr>
            <sz val="9"/>
            <rFont val="Tahoma"/>
            <family val="0"/>
          </rPr>
          <t xml:space="preserve">Altostratus, Cirrus, Stratus fractus. Vis 10m
</t>
        </r>
      </text>
    </comment>
    <comment ref="S112" authorId="0">
      <text>
        <r>
          <rPr>
            <sz val="9"/>
            <rFont val="Tahoma"/>
            <family val="0"/>
          </rPr>
          <t xml:space="preserve">fs
</t>
        </r>
      </text>
    </comment>
    <comment ref="J113" authorId="0">
      <text>
        <r>
          <rPr>
            <sz val="9"/>
            <rFont val="Tahoma"/>
            <family val="0"/>
          </rPr>
          <t xml:space="preserve">Cumulus mediocris,congestus, Cirrus. Vis 10m
</t>
        </r>
      </text>
    </comment>
    <comment ref="P112" authorId="0">
      <text>
        <r>
          <rPr>
            <sz val="9"/>
            <rFont val="Tahoma"/>
            <family val="0"/>
          </rPr>
          <t xml:space="preserve">tr
</t>
        </r>
      </text>
    </comment>
    <comment ref="S113" authorId="0">
      <text>
        <r>
          <rPr>
            <sz val="9"/>
            <rFont val="Tahoma"/>
            <family val="0"/>
          </rPr>
          <t xml:space="preserve">rs
</t>
        </r>
      </text>
    </comment>
    <comment ref="J114" authorId="0">
      <text>
        <r>
          <rPr>
            <sz val="9"/>
            <rFont val="Tahoma"/>
            <family val="0"/>
          </rPr>
          <t xml:space="preserve">Cumulus mediocris, Cirrus, Cirrocumulus. Vis 7m
</t>
        </r>
      </text>
    </comment>
    <comment ref="S114" authorId="0">
      <text>
        <r>
          <rPr>
            <sz val="9"/>
            <rFont val="Tahoma"/>
            <family val="0"/>
          </rPr>
          <t xml:space="preserve">rs
</t>
        </r>
      </text>
    </comment>
    <comment ref="J115" authorId="0">
      <text>
        <r>
          <rPr>
            <sz val="9"/>
            <rFont val="Tahoma"/>
            <family val="0"/>
          </rPr>
          <t xml:space="preserve">Stratocumulus. Vis 10m
</t>
        </r>
      </text>
    </comment>
    <comment ref="S115" authorId="0">
      <text>
        <r>
          <rPr>
            <sz val="9"/>
            <rFont val="Tahoma"/>
            <family val="0"/>
          </rPr>
          <t xml:space="preserve">f
</t>
        </r>
      </text>
    </comment>
    <comment ref="J116" authorId="0">
      <text>
        <r>
          <rPr>
            <sz val="9"/>
            <rFont val="Tahoma"/>
            <family val="0"/>
          </rPr>
          <t xml:space="preserve">Altostratus, Stratus fractus. Vis 10m
</t>
        </r>
      </text>
    </comment>
    <comment ref="S116" authorId="0">
      <text>
        <r>
          <rPr>
            <sz val="9"/>
            <rFont val="Tahoma"/>
            <family val="0"/>
          </rPr>
          <t xml:space="preserve">r
</t>
        </r>
      </text>
    </comment>
    <comment ref="J117" authorId="0">
      <text>
        <r>
          <rPr>
            <sz val="9"/>
            <rFont val="Tahoma"/>
            <family val="0"/>
          </rPr>
          <t xml:space="preserve">Cumulus mediocris, Cirrus. Vis 10 m
</t>
        </r>
      </text>
    </comment>
    <comment ref="S117" authorId="0">
      <text>
        <r>
          <rPr>
            <sz val="9"/>
            <rFont val="Tahoma"/>
            <family val="0"/>
          </rPr>
          <t xml:space="preserve">r
</t>
        </r>
      </text>
    </comment>
    <comment ref="J118" authorId="0">
      <text>
        <r>
          <rPr>
            <sz val="9"/>
            <rFont val="Tahoma"/>
            <family val="0"/>
          </rPr>
          <t xml:space="preserve">Cirrus. Vis 8-10m
</t>
        </r>
      </text>
    </comment>
    <comment ref="P117" authorId="0">
      <text>
        <r>
          <rPr>
            <sz val="9"/>
            <rFont val="Tahoma"/>
            <family val="0"/>
          </rPr>
          <t xml:space="preserve">tr
</t>
        </r>
      </text>
    </comment>
    <comment ref="S118" authorId="0">
      <text>
        <r>
          <rPr>
            <sz val="9"/>
            <rFont val="Tahoma"/>
            <family val="0"/>
          </rPr>
          <t xml:space="preserve">s
</t>
        </r>
      </text>
    </comment>
    <comment ref="J119" authorId="1">
      <text>
        <r>
          <rPr>
            <sz val="8"/>
            <rFont val="Tahoma"/>
            <family val="0"/>
          </rPr>
          <t xml:space="preserve">Cirrostratus, Cirrocumulus, Stratus fractus. Vis 10m
</t>
        </r>
      </text>
    </comment>
    <comment ref="S119" authorId="1">
      <text>
        <r>
          <rPr>
            <sz val="8"/>
            <rFont val="Tahoma"/>
            <family val="0"/>
          </rPr>
          <t xml:space="preserve">f
</t>
        </r>
      </text>
    </comment>
    <comment ref="J120" authorId="1">
      <text>
        <r>
          <rPr>
            <sz val="8"/>
            <rFont val="Tahoma"/>
            <family val="0"/>
          </rPr>
          <t xml:space="preserve">Cirrostratus, Cirrocumulus, Altos. Cum Med. Vis 10m
</t>
        </r>
      </text>
    </comment>
    <comment ref="P119" authorId="1">
      <text>
        <r>
          <rPr>
            <sz val="8"/>
            <rFont val="Tahoma"/>
            <family val="0"/>
          </rPr>
          <t xml:space="preserve">tr
</t>
        </r>
      </text>
    </comment>
    <comment ref="S120" authorId="1">
      <text>
        <r>
          <rPr>
            <sz val="8"/>
            <rFont val="Tahoma"/>
            <family val="0"/>
          </rPr>
          <t xml:space="preserve">fs
</t>
        </r>
      </text>
    </comment>
    <comment ref="J121" authorId="1">
      <text>
        <r>
          <rPr>
            <sz val="8"/>
            <rFont val="Tahoma"/>
            <family val="0"/>
          </rPr>
          <t xml:space="preserve">Cumulus humilis. Vis 7m
</t>
        </r>
      </text>
    </comment>
    <comment ref="P120" authorId="1">
      <text>
        <r>
          <rPr>
            <sz val="8"/>
            <rFont val="Tahoma"/>
            <family val="0"/>
          </rPr>
          <t xml:space="preserve">tr
</t>
        </r>
      </text>
    </comment>
    <comment ref="S121" authorId="1">
      <text>
        <r>
          <rPr>
            <sz val="8"/>
            <rFont val="Tahoma"/>
            <family val="0"/>
          </rPr>
          <t xml:space="preserve">r
</t>
        </r>
      </text>
    </comment>
    <comment ref="J122" authorId="1">
      <text>
        <r>
          <rPr>
            <sz val="8"/>
            <rFont val="Tahoma"/>
            <family val="0"/>
          </rPr>
          <t xml:space="preserve">Stratocumulus. Vis 10m
</t>
        </r>
      </text>
    </comment>
    <comment ref="S122" authorId="1">
      <text>
        <r>
          <rPr>
            <sz val="8"/>
            <rFont val="Tahoma"/>
            <family val="0"/>
          </rPr>
          <t xml:space="preserve">s
</t>
        </r>
      </text>
    </comment>
    <comment ref="J123" authorId="1">
      <text>
        <r>
          <rPr>
            <sz val="8"/>
            <rFont val="Tahoma"/>
            <family val="0"/>
          </rPr>
          <t xml:space="preserve">Stratocumulus. Vis 10m
</t>
        </r>
      </text>
    </comment>
    <comment ref="P122" authorId="1">
      <text>
        <r>
          <rPr>
            <sz val="8"/>
            <rFont val="Tahoma"/>
            <family val="0"/>
          </rPr>
          <t xml:space="preserve">tr
</t>
        </r>
      </text>
    </comment>
    <comment ref="S123" authorId="1">
      <text>
        <r>
          <rPr>
            <sz val="8"/>
            <rFont val="Tahoma"/>
            <family val="0"/>
          </rPr>
          <t xml:space="preserve">fs
</t>
        </r>
      </text>
    </comment>
    <comment ref="J124" authorId="1">
      <text>
        <r>
          <rPr>
            <sz val="8"/>
            <rFont val="Tahoma"/>
            <family val="0"/>
          </rPr>
          <t xml:space="preserve">Cumulus mediocris, Cumulonimbus. Vis 10m
</t>
        </r>
      </text>
    </comment>
    <comment ref="S124" authorId="1">
      <text>
        <r>
          <rPr>
            <sz val="8"/>
            <rFont val="Tahoma"/>
            <family val="0"/>
          </rPr>
          <t xml:space="preserve">fs
</t>
        </r>
      </text>
    </comment>
    <comment ref="R124" authorId="1">
      <text>
        <r>
          <rPr>
            <sz val="8"/>
            <rFont val="Tahoma"/>
            <family val="0"/>
          </rPr>
          <t xml:space="preserve">Short moderate hail and Sleet shower late morning.
</t>
        </r>
      </text>
    </comment>
    <comment ref="P124" authorId="1">
      <text>
        <r>
          <rPr>
            <sz val="8"/>
            <rFont val="Tahoma"/>
            <family val="0"/>
          </rPr>
          <t xml:space="preserve">Short moderate hail and Sleet shower late morning.
</t>
        </r>
      </text>
    </comment>
    <comment ref="J125" authorId="1">
      <text>
        <r>
          <rPr>
            <sz val="8"/>
            <rFont val="Tahoma"/>
            <family val="0"/>
          </rPr>
          <t xml:space="preserve">Cumulus congestus. Vis 10m
</t>
        </r>
      </text>
    </comment>
    <comment ref="S125" authorId="1">
      <text>
        <r>
          <rPr>
            <sz val="8"/>
            <rFont val="Tahoma"/>
            <family val="0"/>
          </rPr>
          <t xml:space="preserve">rs
</t>
        </r>
      </text>
    </comment>
    <comment ref="P125" authorId="0">
      <text>
        <r>
          <rPr>
            <sz val="9"/>
            <rFont val="Tahoma"/>
            <family val="0"/>
          </rPr>
          <t xml:space="preserve">Frequent moderate small hail showers.
</t>
        </r>
      </text>
    </comment>
    <comment ref="J126" authorId="1">
      <text>
        <r>
          <rPr>
            <sz val="8"/>
            <rFont val="Tahoma"/>
            <family val="0"/>
          </rPr>
          <t xml:space="preserve">Altostratus, Altocumulus. Vis 10m
</t>
        </r>
      </text>
    </comment>
    <comment ref="S126" authorId="1">
      <text>
        <r>
          <rPr>
            <sz val="8"/>
            <rFont val="Tahoma"/>
            <family val="0"/>
          </rPr>
          <t xml:space="preserve">fs
</t>
        </r>
      </text>
    </comment>
    <comment ref="J127" authorId="1">
      <text>
        <r>
          <rPr>
            <sz val="8"/>
            <rFont val="Tahoma"/>
            <family val="0"/>
          </rPr>
          <t xml:space="preserve">Stratocumulus, Cumulus congestus. Vis 10m
</t>
        </r>
      </text>
    </comment>
    <comment ref="S127" authorId="1">
      <text>
        <r>
          <rPr>
            <sz val="8"/>
            <rFont val="Tahoma"/>
            <family val="0"/>
          </rPr>
          <t xml:space="preserve">rs
</t>
        </r>
      </text>
    </comment>
    <comment ref="J128" authorId="1">
      <text>
        <r>
          <rPr>
            <sz val="8"/>
            <rFont val="Tahoma"/>
            <family val="0"/>
          </rPr>
          <t xml:space="preserve">Stratocumulus. Vis 10m
</t>
        </r>
      </text>
    </comment>
    <comment ref="S128" authorId="1">
      <text>
        <r>
          <rPr>
            <sz val="8"/>
            <rFont val="Tahoma"/>
            <family val="0"/>
          </rPr>
          <t xml:space="preserve">r
</t>
        </r>
      </text>
    </comment>
    <comment ref="J129" authorId="1">
      <text>
        <r>
          <rPr>
            <sz val="8"/>
            <rFont val="Tahoma"/>
            <family val="0"/>
          </rPr>
          <t xml:space="preserve">Vis 8m
</t>
        </r>
      </text>
    </comment>
    <comment ref="S129" authorId="1">
      <text>
        <r>
          <rPr>
            <sz val="8"/>
            <rFont val="Tahoma"/>
            <family val="0"/>
          </rPr>
          <t xml:space="preserve">s
</t>
        </r>
      </text>
    </comment>
    <comment ref="J130" authorId="1">
      <text>
        <r>
          <rPr>
            <sz val="8"/>
            <rFont val="Tahoma"/>
            <family val="0"/>
          </rPr>
          <t xml:space="preserve">Cirrus. Vis 10m
</t>
        </r>
      </text>
    </comment>
    <comment ref="S130" authorId="1">
      <text>
        <r>
          <rPr>
            <sz val="8"/>
            <rFont val="Tahoma"/>
            <family val="0"/>
          </rPr>
          <t xml:space="preserve">s
</t>
        </r>
      </text>
    </comment>
    <comment ref="J131" authorId="1">
      <text>
        <r>
          <rPr>
            <sz val="8"/>
            <rFont val="Tahoma"/>
            <family val="0"/>
          </rPr>
          <t xml:space="preserve">Cirrocumulus, Altocumulus. Vis 10m
</t>
        </r>
      </text>
    </comment>
    <comment ref="S131" authorId="1">
      <text>
        <r>
          <rPr>
            <sz val="8"/>
            <rFont val="Tahoma"/>
            <family val="0"/>
          </rPr>
          <t xml:space="preserve">fs
</t>
        </r>
      </text>
    </comment>
    <comment ref="J132" authorId="1">
      <text>
        <r>
          <rPr>
            <sz val="8"/>
            <rFont val="Tahoma"/>
            <family val="0"/>
          </rPr>
          <t xml:space="preserve">Nimbostratus. Moderate to heavy rain. Vis  1 mile.
</t>
        </r>
      </text>
    </comment>
    <comment ref="S132" authorId="1">
      <text>
        <r>
          <rPr>
            <sz val="8"/>
            <rFont val="Tahoma"/>
            <family val="0"/>
          </rPr>
          <t xml:space="preserve">s
</t>
        </r>
      </text>
    </comment>
    <comment ref="J133" authorId="1">
      <text>
        <r>
          <rPr>
            <sz val="8"/>
            <rFont val="Tahoma"/>
            <family val="0"/>
          </rPr>
          <t xml:space="preserve">Stratocumulus: vis 10m
</t>
        </r>
      </text>
    </comment>
    <comment ref="S133" authorId="1">
      <text>
        <r>
          <rPr>
            <sz val="8"/>
            <rFont val="Tahoma"/>
            <family val="0"/>
          </rPr>
          <t xml:space="preserve">r
</t>
        </r>
      </text>
    </comment>
    <comment ref="J134" authorId="1">
      <text>
        <r>
          <rPr>
            <sz val="8"/>
            <rFont val="Tahoma"/>
            <family val="0"/>
          </rPr>
          <t xml:space="preserve">Cirrus, Cirrostratus. Vis 10m
</t>
        </r>
      </text>
    </comment>
    <comment ref="S134" authorId="1">
      <text>
        <r>
          <rPr>
            <sz val="8"/>
            <rFont val="Tahoma"/>
            <family val="0"/>
          </rPr>
          <t xml:space="preserve">s
</t>
        </r>
      </text>
    </comment>
    <comment ref="J135" authorId="1">
      <text>
        <r>
          <rPr>
            <sz val="8"/>
            <rFont val="Tahoma"/>
            <family val="0"/>
          </rPr>
          <t xml:space="preserve">Cirrus, Cumulus humilis. Vis 10m
</t>
        </r>
      </text>
    </comment>
    <comment ref="S135" authorId="1">
      <text>
        <r>
          <rPr>
            <sz val="8"/>
            <rFont val="Tahoma"/>
            <family val="0"/>
          </rPr>
          <t xml:space="preserve">s
</t>
        </r>
      </text>
    </comment>
    <comment ref="J136" authorId="1">
      <text>
        <r>
          <rPr>
            <sz val="8"/>
            <rFont val="Tahoma"/>
            <family val="0"/>
          </rPr>
          <t xml:space="preserve">Stratus. (drizzle) Vis 1m
</t>
        </r>
      </text>
    </comment>
    <comment ref="S136" authorId="1">
      <text>
        <r>
          <rPr>
            <sz val="8"/>
            <rFont val="Tahoma"/>
            <family val="0"/>
          </rPr>
          <t xml:space="preserve">f
</t>
        </r>
      </text>
    </comment>
    <comment ref="J137" authorId="1">
      <text>
        <r>
          <rPr>
            <sz val="8"/>
            <rFont val="Tahoma"/>
            <family val="0"/>
          </rPr>
          <t xml:space="preserve">Cumulus mediocris, Congestus. Vis 10m
</t>
        </r>
      </text>
    </comment>
    <comment ref="S137" authorId="1">
      <text>
        <r>
          <rPr>
            <sz val="8"/>
            <rFont val="Tahoma"/>
            <family val="0"/>
          </rPr>
          <t xml:space="preserve">f
</t>
        </r>
      </text>
    </comment>
    <comment ref="J138" authorId="1">
      <text>
        <r>
          <rPr>
            <sz val="8"/>
            <rFont val="Tahoma"/>
            <family val="0"/>
          </rPr>
          <t xml:space="preserve">Stratocumulus. Vis 10m
</t>
        </r>
      </text>
    </comment>
    <comment ref="S138" authorId="1">
      <text>
        <r>
          <rPr>
            <sz val="8"/>
            <rFont val="Tahoma"/>
            <family val="0"/>
          </rPr>
          <t xml:space="preserve">r
</t>
        </r>
      </text>
    </comment>
    <comment ref="J139" authorId="1">
      <text>
        <r>
          <rPr>
            <sz val="8"/>
            <rFont val="Tahoma"/>
            <family val="0"/>
          </rPr>
          <t xml:space="preserve">Stratocumulus. Vis 10m
</t>
        </r>
      </text>
    </comment>
    <comment ref="S139" authorId="1">
      <text>
        <r>
          <rPr>
            <sz val="8"/>
            <rFont val="Tahoma"/>
            <family val="0"/>
          </rPr>
          <t xml:space="preserve">f
</t>
        </r>
      </text>
    </comment>
    <comment ref="P139" authorId="0">
      <text>
        <r>
          <rPr>
            <sz val="9"/>
            <rFont val="Tahoma"/>
            <family val="0"/>
          </rPr>
          <t xml:space="preserve">Heavy showers with hail and thunder afternoon.
</t>
        </r>
      </text>
    </comment>
    <comment ref="Q139" authorId="0">
      <text>
        <r>
          <rPr>
            <sz val="9"/>
            <rFont val="Tahoma"/>
            <family val="0"/>
          </rPr>
          <t xml:space="preserve">Heavy showers with hail and thunder afternoon.
</t>
        </r>
      </text>
    </comment>
    <comment ref="J140" authorId="1">
      <text>
        <r>
          <rPr>
            <sz val="8"/>
            <rFont val="Tahoma"/>
            <family val="0"/>
          </rPr>
          <t xml:space="preserve"> Cirrostratus, Cumulus humilis. Vis 10m
</t>
        </r>
      </text>
    </comment>
    <comment ref="S140" authorId="1">
      <text>
        <r>
          <rPr>
            <sz val="8"/>
            <rFont val="Tahoma"/>
            <family val="0"/>
          </rPr>
          <t xml:space="preserve">rs
</t>
        </r>
      </text>
    </comment>
    <comment ref="J141" authorId="1">
      <text>
        <r>
          <rPr>
            <sz val="8"/>
            <rFont val="Tahoma"/>
            <family val="0"/>
          </rPr>
          <t xml:space="preserve">Cumulus mediocris, congestus. Cirrus. Vis 10m
</t>
        </r>
      </text>
    </comment>
    <comment ref="S141" authorId="1">
      <text>
        <r>
          <rPr>
            <sz val="8"/>
            <rFont val="Tahoma"/>
            <family val="0"/>
          </rPr>
          <t xml:space="preserve">fs
</t>
        </r>
      </text>
    </comment>
    <comment ref="J142" authorId="1">
      <text>
        <r>
          <rPr>
            <sz val="8"/>
            <rFont val="Tahoma"/>
            <family val="0"/>
          </rPr>
          <t xml:space="preserve">Cumulus humils. Cirrus. Vis 10m
</t>
        </r>
      </text>
    </comment>
    <comment ref="S142" authorId="1">
      <text>
        <r>
          <rPr>
            <sz val="8"/>
            <rFont val="Tahoma"/>
            <family val="0"/>
          </rPr>
          <t xml:space="preserve">f
</t>
        </r>
      </text>
    </comment>
    <comment ref="P141" authorId="1">
      <text>
        <r>
          <rPr>
            <sz val="8"/>
            <rFont val="Tahoma"/>
            <family val="0"/>
          </rPr>
          <t xml:space="preserve">Short heavy showers, small hail afternoon.
</t>
        </r>
      </text>
    </comment>
    <comment ref="J143" authorId="1">
      <text>
        <r>
          <rPr>
            <sz val="8"/>
            <rFont val="Tahoma"/>
            <family val="0"/>
          </rPr>
          <t xml:space="preserve">nimbostratus Light rain drizzle. Vis 8m
</t>
        </r>
      </text>
    </comment>
    <comment ref="S143" authorId="1">
      <text>
        <r>
          <rPr>
            <sz val="8"/>
            <rFont val="Tahoma"/>
            <family val="0"/>
          </rPr>
          <t xml:space="preserve">r
</t>
        </r>
      </text>
    </comment>
    <comment ref="J144" authorId="1">
      <text>
        <r>
          <rPr>
            <sz val="8"/>
            <rFont val="Tahoma"/>
            <family val="0"/>
          </rPr>
          <t xml:space="preserve">Cumulus humilis, mediocris. Vis 10m
</t>
        </r>
      </text>
    </comment>
    <comment ref="S144" authorId="1">
      <text>
        <r>
          <rPr>
            <sz val="8"/>
            <rFont val="Tahoma"/>
            <family val="0"/>
          </rPr>
          <t xml:space="preserve">s
</t>
        </r>
      </text>
    </comment>
    <comment ref="J145" authorId="1">
      <text>
        <r>
          <rPr>
            <sz val="8"/>
            <rFont val="Tahoma"/>
            <family val="0"/>
          </rPr>
          <t xml:space="preserve">Stratus. Vis 10m
</t>
        </r>
      </text>
    </comment>
    <comment ref="S145" authorId="1">
      <text>
        <r>
          <rPr>
            <sz val="8"/>
            <rFont val="Tahoma"/>
            <family val="0"/>
          </rPr>
          <t xml:space="preserve">r
</t>
        </r>
      </text>
    </comment>
    <comment ref="Q144" authorId="0">
      <text>
        <r>
          <rPr>
            <sz val="9"/>
            <rFont val="Tahoma"/>
            <family val="0"/>
          </rPr>
          <t xml:space="preserve">Moderate rain with a rumble of thunder mid evening.
</t>
        </r>
      </text>
    </comment>
    <comment ref="J146" authorId="1">
      <text>
        <r>
          <rPr>
            <sz val="8"/>
            <rFont val="Tahoma"/>
            <family val="0"/>
          </rPr>
          <t xml:space="preserve">Stratocumulus. Vis 10m
</t>
        </r>
      </text>
    </comment>
    <comment ref="S146" authorId="1">
      <text>
        <r>
          <rPr>
            <sz val="8"/>
            <rFont val="Tahoma"/>
            <family val="0"/>
          </rPr>
          <t xml:space="preserve">f
</t>
        </r>
      </text>
    </comment>
    <comment ref="D146" authorId="1">
      <text>
        <r>
          <rPr>
            <sz val="8"/>
            <rFont val="Tahoma"/>
            <family val="0"/>
          </rPr>
          <t xml:space="preserve">max temp to 18:00 GMT 12.0c
</t>
        </r>
      </text>
    </comment>
    <comment ref="J147" authorId="1">
      <text>
        <r>
          <rPr>
            <sz val="8"/>
            <rFont val="Tahoma"/>
            <family val="0"/>
          </rPr>
          <t xml:space="preserve">shallow fog patches dawn.Cumulus humilis.mediocris. Vis 7-8 miles.
</t>
        </r>
      </text>
    </comment>
    <comment ref="S147" authorId="1">
      <text>
        <r>
          <rPr>
            <sz val="8"/>
            <rFont val="Tahoma"/>
            <family val="0"/>
          </rPr>
          <t xml:space="preserve">r
</t>
        </r>
      </text>
    </comment>
    <comment ref="J148" authorId="1">
      <text>
        <r>
          <rPr>
            <sz val="8"/>
            <rFont val="Tahoma"/>
            <family val="0"/>
          </rPr>
          <t xml:space="preserve">Stratus. Vis 6m
</t>
        </r>
      </text>
    </comment>
    <comment ref="S148" authorId="1">
      <text>
        <r>
          <rPr>
            <sz val="8"/>
            <rFont val="Tahoma"/>
            <family val="0"/>
          </rPr>
          <t xml:space="preserve">fs
</t>
        </r>
      </text>
    </comment>
    <comment ref="J149" authorId="1">
      <text>
        <r>
          <rPr>
            <sz val="8"/>
            <rFont val="Tahoma"/>
            <family val="0"/>
          </rPr>
          <t xml:space="preserve">Stratus. Vis 6m
</t>
        </r>
      </text>
    </comment>
    <comment ref="S149" authorId="1">
      <text>
        <r>
          <rPr>
            <sz val="8"/>
            <rFont val="Tahoma"/>
            <family val="0"/>
          </rPr>
          <t xml:space="preserve">rs
</t>
        </r>
      </text>
    </comment>
    <comment ref="J150" authorId="1">
      <text>
        <r>
          <rPr>
            <sz val="8"/>
            <rFont val="Tahoma"/>
            <family val="0"/>
          </rPr>
          <t xml:space="preserve">Stratus. Vis 10m
</t>
        </r>
      </text>
    </comment>
    <comment ref="S150" authorId="1">
      <text>
        <r>
          <rPr>
            <sz val="8"/>
            <rFont val="Tahoma"/>
            <family val="0"/>
          </rPr>
          <t xml:space="preserve">rs
</t>
        </r>
      </text>
    </comment>
    <comment ref="J151" authorId="1">
      <text>
        <r>
          <rPr>
            <sz val="8"/>
            <rFont val="Tahoma"/>
            <family val="0"/>
          </rPr>
          <t xml:space="preserve">Altostratus, cunulus congestus. Vis 10m 
</t>
        </r>
      </text>
    </comment>
    <comment ref="P150" authorId="1">
      <text>
        <r>
          <rPr>
            <sz val="8"/>
            <rFont val="Tahoma"/>
            <family val="0"/>
          </rPr>
          <t xml:space="preserve">tr
</t>
        </r>
      </text>
    </comment>
    <comment ref="S151" authorId="1">
      <text>
        <r>
          <rPr>
            <sz val="8"/>
            <rFont val="Tahoma"/>
            <family val="0"/>
          </rPr>
          <t xml:space="preserve">f
</t>
        </r>
      </text>
    </comment>
    <comment ref="J152" authorId="1">
      <text>
        <r>
          <rPr>
            <sz val="8"/>
            <rFont val="Tahoma"/>
            <family val="0"/>
          </rPr>
          <t xml:space="preserve">Nimbostratus (light rain) vis 8-10 m
</t>
        </r>
      </text>
    </comment>
    <comment ref="S152" authorId="1">
      <text>
        <r>
          <rPr>
            <sz val="8"/>
            <rFont val="Tahoma"/>
            <family val="0"/>
          </rPr>
          <t xml:space="preserve">f
</t>
        </r>
      </text>
    </comment>
    <comment ref="J153" authorId="1">
      <text>
        <r>
          <rPr>
            <sz val="8"/>
            <rFont val="Tahoma"/>
            <family val="0"/>
          </rPr>
          <t xml:space="preserve">Cumulus humilis, Cirrus. Vis 10m
</t>
        </r>
      </text>
    </comment>
    <comment ref="S153" authorId="1">
      <text>
        <r>
          <rPr>
            <sz val="8"/>
            <rFont val="Tahoma"/>
            <family val="0"/>
          </rPr>
          <t xml:space="preserve">r
</t>
        </r>
      </text>
    </comment>
    <comment ref="D152" authorId="1">
      <text>
        <r>
          <rPr>
            <sz val="8"/>
            <rFont val="Tahoma"/>
            <family val="0"/>
          </rPr>
          <t xml:space="preserve">max to 18:00 GMT 10.2c
</t>
        </r>
      </text>
    </comment>
    <comment ref="J154" authorId="1">
      <text>
        <r>
          <rPr>
            <sz val="8"/>
            <rFont val="Tahoma"/>
            <family val="0"/>
          </rPr>
          <t xml:space="preserve">Cirrus. Vis 10m
</t>
        </r>
      </text>
    </comment>
    <comment ref="S154" authorId="1">
      <text>
        <r>
          <rPr>
            <sz val="8"/>
            <rFont val="Tahoma"/>
            <family val="0"/>
          </rPr>
          <t xml:space="preserve">s
</t>
        </r>
      </text>
    </comment>
    <comment ref="J155" authorId="1">
      <text>
        <r>
          <rPr>
            <sz val="8"/>
            <rFont val="Tahoma"/>
            <family val="0"/>
          </rPr>
          <t xml:space="preserve">Cumulus mediocris, Cirrus. Vis 8-10m
</t>
        </r>
      </text>
    </comment>
    <comment ref="S155" authorId="1">
      <text>
        <r>
          <rPr>
            <sz val="8"/>
            <rFont val="Tahoma"/>
            <family val="0"/>
          </rPr>
          <t xml:space="preserve">fq
</t>
        </r>
      </text>
    </comment>
    <comment ref="J156" authorId="1">
      <text>
        <r>
          <rPr>
            <sz val="8"/>
            <rFont val="Tahoma"/>
            <family val="0"/>
          </rPr>
          <t xml:space="preserve">Nimbostratus. Cont light rain. Vis &lt;1m
</t>
        </r>
      </text>
    </comment>
    <comment ref="S156" authorId="1">
      <text>
        <r>
          <rPr>
            <sz val="8"/>
            <rFont val="Tahoma"/>
            <family val="0"/>
          </rPr>
          <t xml:space="preserve">fs
</t>
        </r>
      </text>
    </comment>
    <comment ref="J157" authorId="1">
      <text>
        <r>
          <rPr>
            <sz val="8"/>
            <rFont val="Tahoma"/>
            <family val="0"/>
          </rPr>
          <t xml:space="preserve">Stratus. Vis &lt;1m
</t>
        </r>
      </text>
    </comment>
    <comment ref="S157" authorId="1">
      <text>
        <r>
          <rPr>
            <sz val="8"/>
            <rFont val="Tahoma"/>
            <family val="0"/>
          </rPr>
          <t xml:space="preserve">s
</t>
        </r>
      </text>
    </comment>
    <comment ref="E158" authorId="1">
      <text>
        <r>
          <rPr>
            <sz val="8"/>
            <rFont val="Tahoma"/>
            <family val="0"/>
          </rPr>
          <t xml:space="preserve">night min 10.7c.
</t>
        </r>
      </text>
    </comment>
    <comment ref="J158" authorId="1">
      <text>
        <r>
          <rPr>
            <sz val="8"/>
            <rFont val="Tahoma"/>
            <family val="0"/>
          </rPr>
          <t xml:space="preserve">Nimbostratus. Vis 5m
</t>
        </r>
      </text>
    </comment>
    <comment ref="S158" authorId="1">
      <text>
        <r>
          <rPr>
            <sz val="8"/>
            <rFont val="Tahoma"/>
            <family val="0"/>
          </rPr>
          <t xml:space="preserve">rs
</t>
        </r>
      </text>
    </comment>
    <comment ref="D158" authorId="1">
      <text>
        <r>
          <rPr>
            <sz val="8"/>
            <rFont val="Tahoma"/>
            <family val="0"/>
          </rPr>
          <t xml:space="preserve">max to 18:00 GMT = 15.7c
</t>
        </r>
      </text>
    </comment>
    <comment ref="J159" authorId="1">
      <text>
        <r>
          <rPr>
            <sz val="8"/>
            <rFont val="Tahoma"/>
            <family val="0"/>
          </rPr>
          <t xml:space="preserve">Cumulus humils. Vis 8-10 m
</t>
        </r>
      </text>
    </comment>
    <comment ref="S159" authorId="1">
      <text>
        <r>
          <rPr>
            <sz val="8"/>
            <rFont val="Tahoma"/>
            <family val="0"/>
          </rPr>
          <t xml:space="preserve">rs
</t>
        </r>
      </text>
    </comment>
    <comment ref="S160" authorId="1">
      <text>
        <r>
          <rPr>
            <sz val="8"/>
            <rFont val="Tahoma"/>
            <family val="0"/>
          </rPr>
          <t xml:space="preserve">rs
</t>
        </r>
      </text>
    </comment>
    <comment ref="J160" authorId="1">
      <text>
        <r>
          <rPr>
            <sz val="8"/>
            <rFont val="Tahoma"/>
            <family val="0"/>
          </rPr>
          <t xml:space="preserve">Cumulus humilis. Cirrus. Vis &gt;10m
</t>
        </r>
      </text>
    </comment>
    <comment ref="J161" authorId="1">
      <text>
        <r>
          <rPr>
            <sz val="8"/>
            <rFont val="Tahoma"/>
            <family val="0"/>
          </rPr>
          <t xml:space="preserve">Cumulus humilis. Vis &gt;10m
</t>
        </r>
      </text>
    </comment>
    <comment ref="S161" authorId="1">
      <text>
        <r>
          <rPr>
            <sz val="8"/>
            <rFont val="Tahoma"/>
            <family val="0"/>
          </rPr>
          <t xml:space="preserve">rs
</t>
        </r>
      </text>
    </comment>
    <comment ref="J162" authorId="1">
      <text>
        <r>
          <rPr>
            <sz val="8"/>
            <rFont val="Tahoma"/>
            <family val="0"/>
          </rPr>
          <t xml:space="preserve">Cumulus humilis. Vis 10m
</t>
        </r>
      </text>
    </comment>
    <comment ref="S162" authorId="1">
      <text>
        <r>
          <rPr>
            <sz val="8"/>
            <rFont val="Tahoma"/>
            <family val="0"/>
          </rPr>
          <t xml:space="preserve">rs
</t>
        </r>
      </text>
    </comment>
    <comment ref="J163" authorId="0">
      <text>
        <r>
          <rPr>
            <sz val="9"/>
            <rFont val="Tahoma"/>
            <family val="0"/>
          </rPr>
          <t xml:space="preserve">Cirrus. Vis &gt;10m
</t>
        </r>
      </text>
    </comment>
    <comment ref="S163" authorId="0">
      <text>
        <r>
          <rPr>
            <sz val="9"/>
            <rFont val="Tahoma"/>
            <family val="0"/>
          </rPr>
          <t xml:space="preserve">fs
</t>
        </r>
      </text>
    </comment>
    <comment ref="J164" authorId="1">
      <text>
        <r>
          <rPr>
            <sz val="8"/>
            <rFont val="Tahoma"/>
            <family val="0"/>
          </rPr>
          <t xml:space="preserve">Stratocumulus. Vis 10m
</t>
        </r>
      </text>
    </comment>
    <comment ref="S164" authorId="1">
      <text>
        <r>
          <rPr>
            <sz val="8"/>
            <rFont val="Tahoma"/>
            <family val="0"/>
          </rPr>
          <t xml:space="preserve">fs
</t>
        </r>
      </text>
    </comment>
    <comment ref="J165" authorId="1">
      <text>
        <r>
          <rPr>
            <sz val="8"/>
            <rFont val="Tahoma"/>
            <family val="0"/>
          </rPr>
          <t xml:space="preserve">Stratus. Vis 7m
</t>
        </r>
      </text>
    </comment>
    <comment ref="S165" authorId="1">
      <text>
        <r>
          <rPr>
            <sz val="8"/>
            <rFont val="Tahoma"/>
            <family val="0"/>
          </rPr>
          <t xml:space="preserve">s
</t>
        </r>
      </text>
    </comment>
    <comment ref="J166" authorId="1">
      <text>
        <r>
          <rPr>
            <sz val="8"/>
            <rFont val="Tahoma"/>
            <family val="0"/>
          </rPr>
          <t xml:space="preserve">Stratus fractus. Vis &lt;10m
</t>
        </r>
      </text>
    </comment>
    <comment ref="S166" authorId="1">
      <text>
        <r>
          <rPr>
            <sz val="8"/>
            <rFont val="Tahoma"/>
            <family val="0"/>
          </rPr>
          <t xml:space="preserve">rs
</t>
        </r>
      </text>
    </comment>
    <comment ref="J167" authorId="1">
      <text>
        <r>
          <rPr>
            <sz val="8"/>
            <rFont val="Tahoma"/>
            <family val="0"/>
          </rPr>
          <t xml:space="preserve">Stratocumulus. Vis 10m
</t>
        </r>
      </text>
    </comment>
    <comment ref="S167" authorId="1">
      <text>
        <r>
          <rPr>
            <sz val="8"/>
            <rFont val="Tahoma"/>
            <family val="0"/>
          </rPr>
          <t xml:space="preserve">fs
</t>
        </r>
      </text>
    </comment>
    <comment ref="J168" authorId="1">
      <text>
        <r>
          <rPr>
            <sz val="8"/>
            <rFont val="Tahoma"/>
            <family val="0"/>
          </rPr>
          <t xml:space="preserve">stratus. Vis 10m
</t>
        </r>
      </text>
    </comment>
    <comment ref="S168" authorId="1">
      <text>
        <r>
          <rPr>
            <sz val="8"/>
            <rFont val="Tahoma"/>
            <family val="0"/>
          </rPr>
          <t xml:space="preserve">FS
</t>
        </r>
      </text>
    </comment>
    <comment ref="J169" authorId="1">
      <text>
        <r>
          <rPr>
            <sz val="8"/>
            <rFont val="Tahoma"/>
            <family val="0"/>
          </rPr>
          <t xml:space="preserve">Stratus. Vis 10m
</t>
        </r>
      </text>
    </comment>
    <comment ref="S169" authorId="1">
      <text>
        <r>
          <rPr>
            <sz val="8"/>
            <rFont val="Tahoma"/>
            <family val="0"/>
          </rPr>
          <t xml:space="preserve">s
</t>
        </r>
      </text>
    </comment>
    <comment ref="J170" authorId="1">
      <text>
        <r>
          <rPr>
            <sz val="8"/>
            <rFont val="Tahoma"/>
            <family val="0"/>
          </rPr>
          <t xml:space="preserve">Nimbostratus. Light rain,drizzle. Vis 1m
</t>
        </r>
      </text>
    </comment>
    <comment ref="S170" authorId="1">
      <text>
        <r>
          <rPr>
            <sz val="8"/>
            <rFont val="Tahoma"/>
            <family val="0"/>
          </rPr>
          <t xml:space="preserve">fs
</t>
        </r>
      </text>
    </comment>
    <comment ref="E171" authorId="1">
      <text>
        <r>
          <rPr>
            <sz val="8"/>
            <rFont val="Tahoma"/>
            <family val="0"/>
          </rPr>
          <t xml:space="preserve">night low 12.7c.
</t>
        </r>
      </text>
    </comment>
    <comment ref="J171" authorId="1">
      <text>
        <r>
          <rPr>
            <sz val="8"/>
            <rFont val="Tahoma"/>
            <family val="0"/>
          </rPr>
          <t xml:space="preserve">Stratus fractus, Cirrostratus. Vis 10m
</t>
        </r>
      </text>
    </comment>
    <comment ref="S171" authorId="1">
      <text>
        <r>
          <rPr>
            <sz val="8"/>
            <rFont val="Tahoma"/>
            <family val="0"/>
          </rPr>
          <t xml:space="preserve">fs
</t>
        </r>
      </text>
    </comment>
    <comment ref="J172" authorId="1">
      <text>
        <r>
          <rPr>
            <sz val="8"/>
            <rFont val="Tahoma"/>
            <family val="0"/>
          </rPr>
          <t xml:space="preserve">Stratocumulus, Altostratus. Vis 10m
</t>
        </r>
      </text>
    </comment>
    <comment ref="S172" authorId="1">
      <text>
        <r>
          <rPr>
            <sz val="8"/>
            <rFont val="Tahoma"/>
            <family val="0"/>
          </rPr>
          <t xml:space="preserve">s
</t>
        </r>
      </text>
    </comment>
    <comment ref="J173" authorId="0">
      <text>
        <r>
          <rPr>
            <sz val="9"/>
            <rFont val="Tahoma"/>
            <family val="0"/>
          </rPr>
          <t xml:space="preserve">Cirrostratus, Stratocumulus. Vis 10m
</t>
        </r>
      </text>
    </comment>
    <comment ref="S173" authorId="0">
      <text>
        <r>
          <rPr>
            <sz val="9"/>
            <rFont val="Tahoma"/>
            <family val="0"/>
          </rPr>
          <t xml:space="preserve">fs
</t>
        </r>
      </text>
    </comment>
    <comment ref="J174" authorId="1">
      <text>
        <r>
          <rPr>
            <sz val="8"/>
            <rFont val="Tahoma"/>
            <family val="0"/>
          </rPr>
          <t xml:space="preserve">Cumulus congestus. Vis 10 m
</t>
        </r>
      </text>
    </comment>
    <comment ref="S174" authorId="1">
      <text>
        <r>
          <rPr>
            <sz val="8"/>
            <rFont val="Tahoma"/>
            <family val="0"/>
          </rPr>
          <t xml:space="preserve">rs
</t>
        </r>
      </text>
    </comment>
    <comment ref="J175" authorId="1">
      <text>
        <r>
          <rPr>
            <sz val="8"/>
            <rFont val="Tahoma"/>
            <family val="0"/>
          </rPr>
          <t xml:space="preserve">Cumulus mediocris, Cirrus. Vis 10m
</t>
        </r>
      </text>
    </comment>
    <comment ref="S175" authorId="1">
      <text>
        <r>
          <rPr>
            <sz val="8"/>
            <rFont val="Tahoma"/>
            <family val="0"/>
          </rPr>
          <t xml:space="preserve">rs
</t>
        </r>
      </text>
    </comment>
    <comment ref="J176" authorId="1">
      <text>
        <r>
          <rPr>
            <sz val="8"/>
            <rFont val="Tahoma"/>
            <family val="0"/>
          </rPr>
          <t xml:space="preserve">Altostratus. Vis 10m
</t>
        </r>
      </text>
    </comment>
    <comment ref="P175" authorId="1">
      <text>
        <r>
          <rPr>
            <sz val="8"/>
            <rFont val="Tahoma"/>
            <family val="0"/>
          </rPr>
          <t xml:space="preserve">tr
</t>
        </r>
      </text>
    </comment>
    <comment ref="S176" authorId="1">
      <text>
        <r>
          <rPr>
            <sz val="8"/>
            <rFont val="Tahoma"/>
            <family val="0"/>
          </rPr>
          <t xml:space="preserve">rs
</t>
        </r>
      </text>
    </comment>
    <comment ref="J177" authorId="1">
      <text>
        <r>
          <rPr>
            <sz val="8"/>
            <rFont val="Tahoma"/>
            <family val="0"/>
          </rPr>
          <t xml:space="preserve">Cirrus. 10m
</t>
        </r>
      </text>
    </comment>
    <comment ref="P176" authorId="1">
      <text>
        <r>
          <rPr>
            <sz val="8"/>
            <rFont val="Tahoma"/>
            <family val="0"/>
          </rPr>
          <t xml:space="preserve">tr
</t>
        </r>
      </text>
    </comment>
    <comment ref="S177" authorId="1">
      <text>
        <r>
          <rPr>
            <sz val="8"/>
            <rFont val="Tahoma"/>
            <family val="0"/>
          </rPr>
          <t xml:space="preserve">s
</t>
        </r>
      </text>
    </comment>
    <comment ref="J178" authorId="0">
      <text>
        <r>
          <rPr>
            <sz val="9"/>
            <rFont val="Tahoma"/>
            <family val="0"/>
          </rPr>
          <t xml:space="preserve">Stratus. Cirrus. Vis 7m
</t>
        </r>
      </text>
    </comment>
    <comment ref="J179" authorId="1">
      <text>
        <r>
          <rPr>
            <sz val="8"/>
            <rFont val="Tahoma"/>
            <family val="0"/>
          </rPr>
          <t xml:space="preserve">Stratus. Vis 3m
</t>
        </r>
      </text>
    </comment>
    <comment ref="S179" authorId="1">
      <text>
        <r>
          <rPr>
            <sz val="8"/>
            <rFont val="Tahoma"/>
            <family val="0"/>
          </rPr>
          <t xml:space="preserve">f
</t>
        </r>
      </text>
    </comment>
    <comment ref="J180" authorId="1">
      <text>
        <r>
          <rPr>
            <sz val="8"/>
            <rFont val="Tahoma"/>
            <family val="0"/>
          </rPr>
          <t xml:space="preserve">fog 300 yds early morning. Stratocumulus. Vis 2m
</t>
        </r>
      </text>
    </comment>
    <comment ref="S180" authorId="1">
      <text>
        <r>
          <rPr>
            <sz val="8"/>
            <rFont val="Tahoma"/>
            <family val="0"/>
          </rPr>
          <t xml:space="preserve">s
</t>
        </r>
      </text>
    </comment>
    <comment ref="J181" authorId="1">
      <text>
        <r>
          <rPr>
            <sz val="8"/>
            <rFont val="Tahoma"/>
            <family val="0"/>
          </rPr>
          <t xml:space="preserve">Cumuls congestus. Vis 3m
</t>
        </r>
      </text>
    </comment>
    <comment ref="S181" authorId="1">
      <text>
        <r>
          <rPr>
            <sz val="8"/>
            <rFont val="Tahoma"/>
            <family val="0"/>
          </rPr>
          <t xml:space="preserve">f
</t>
        </r>
      </text>
    </comment>
    <comment ref="J182" authorId="1">
      <text>
        <r>
          <rPr>
            <sz val="8"/>
            <rFont val="Tahoma"/>
            <family val="0"/>
          </rPr>
          <t xml:space="preserve">Nimbostratus. Vis 7m
</t>
        </r>
      </text>
    </comment>
    <comment ref="S182" authorId="1">
      <text>
        <r>
          <rPr>
            <sz val="8"/>
            <rFont val="Tahoma"/>
            <family val="0"/>
          </rPr>
          <t xml:space="preserve">rs
</t>
        </r>
      </text>
    </comment>
    <comment ref="J183" authorId="1">
      <text>
        <r>
          <rPr>
            <sz val="8"/>
            <rFont val="Tahoma"/>
            <family val="0"/>
          </rPr>
          <t xml:space="preserve">Stratocumulus, Cirrus. Vis 10m
</t>
        </r>
      </text>
    </comment>
    <comment ref="S183" authorId="1">
      <text>
        <r>
          <rPr>
            <sz val="8"/>
            <rFont val="Tahoma"/>
            <family val="0"/>
          </rPr>
          <t xml:space="preserve">rq
</t>
        </r>
      </text>
    </comment>
    <comment ref="J184" authorId="1">
      <text>
        <r>
          <rPr>
            <sz val="8"/>
            <rFont val="Tahoma"/>
            <family val="0"/>
          </rPr>
          <t xml:space="preserve">Cumulus humilis, Cirrus. Vis 10m
</t>
        </r>
      </text>
    </comment>
    <comment ref="S184" authorId="1">
      <text>
        <r>
          <rPr>
            <sz val="8"/>
            <rFont val="Tahoma"/>
            <family val="0"/>
          </rPr>
          <t xml:space="preserve">r
</t>
        </r>
      </text>
    </comment>
    <comment ref="J185" authorId="1">
      <text>
        <r>
          <rPr>
            <sz val="8"/>
            <rFont val="Tahoma"/>
            <family val="0"/>
          </rPr>
          <t xml:space="preserve">Cirrostratus. Vis 8-10m
</t>
        </r>
      </text>
    </comment>
    <comment ref="S185" authorId="1">
      <text>
        <r>
          <rPr>
            <sz val="8"/>
            <rFont val="Tahoma"/>
            <family val="0"/>
          </rPr>
          <t xml:space="preserve">rs
</t>
        </r>
      </text>
    </comment>
    <comment ref="J186" authorId="1">
      <text>
        <r>
          <rPr>
            <sz val="8"/>
            <rFont val="Tahoma"/>
            <family val="0"/>
          </rPr>
          <t xml:space="preserve">Stratocumulus, Cirrocumulus, Cirrostratus. Vis 10m
</t>
        </r>
      </text>
    </comment>
    <comment ref="S186" authorId="1">
      <text>
        <r>
          <rPr>
            <sz val="8"/>
            <rFont val="Tahoma"/>
            <family val="0"/>
          </rPr>
          <t xml:space="preserve">fs
</t>
        </r>
      </text>
    </comment>
    <comment ref="J187" authorId="1">
      <text>
        <r>
          <rPr>
            <sz val="8"/>
            <rFont val="Tahoma"/>
            <family val="0"/>
          </rPr>
          <t xml:space="preserve">Nimbostratus.light to moderate rain. Vis 4m
</t>
        </r>
      </text>
    </comment>
    <comment ref="S187" authorId="1">
      <text>
        <r>
          <rPr>
            <sz val="8"/>
            <rFont val="Tahoma"/>
            <family val="0"/>
          </rPr>
          <t xml:space="preserve">fs
</t>
        </r>
      </text>
    </comment>
    <comment ref="J188" authorId="1">
      <text>
        <r>
          <rPr>
            <sz val="8"/>
            <rFont val="Tahoma"/>
            <family val="0"/>
          </rPr>
          <t xml:space="preserve">Stratocunulus, Altostratus. Vis 10m
</t>
        </r>
      </text>
    </comment>
    <comment ref="S188" authorId="1">
      <text>
        <r>
          <rPr>
            <sz val="8"/>
            <rFont val="Tahoma"/>
            <family val="0"/>
          </rPr>
          <t xml:space="preserve">r
</t>
        </r>
      </text>
    </comment>
    <comment ref="J189" authorId="1">
      <text>
        <r>
          <rPr>
            <sz val="8"/>
            <rFont val="Tahoma"/>
            <family val="0"/>
          </rPr>
          <t xml:space="preserve">Stratocumulus, Cirrus, Cirrocumulus. Vis 10m
</t>
        </r>
      </text>
    </comment>
    <comment ref="S189" authorId="1">
      <text>
        <r>
          <rPr>
            <sz val="8"/>
            <rFont val="Tahoma"/>
            <family val="0"/>
          </rPr>
          <t xml:space="preserve">fs
</t>
        </r>
      </text>
    </comment>
    <comment ref="J190" authorId="1">
      <text>
        <r>
          <rPr>
            <sz val="8"/>
            <rFont val="Tahoma"/>
            <family val="0"/>
          </rPr>
          <t xml:space="preserve">Stratocumulus, Cumulus mediocris, Altostratus. Vis 10m
</t>
        </r>
      </text>
    </comment>
    <comment ref="S190" authorId="1">
      <text>
        <r>
          <rPr>
            <sz val="8"/>
            <rFont val="Tahoma"/>
            <family val="0"/>
          </rPr>
          <t xml:space="preserve">s
</t>
        </r>
      </text>
    </comment>
    <comment ref="J191" authorId="1">
      <text>
        <r>
          <rPr>
            <sz val="8"/>
            <rFont val="Tahoma"/>
            <family val="0"/>
          </rPr>
          <t xml:space="preserve">Altostratus, AC. Vis 6-7m
</t>
        </r>
      </text>
    </comment>
    <comment ref="P190" authorId="1">
      <text>
        <r>
          <rPr>
            <sz val="8"/>
            <rFont val="Tahoma"/>
            <family val="0"/>
          </rPr>
          <t xml:space="preserve">tr
</t>
        </r>
      </text>
    </comment>
    <comment ref="S191" authorId="1">
      <text>
        <r>
          <rPr>
            <sz val="8"/>
            <rFont val="Tahoma"/>
            <family val="0"/>
          </rPr>
          <t xml:space="preserve">f
</t>
        </r>
      </text>
    </comment>
    <comment ref="J192" authorId="1">
      <text>
        <r>
          <rPr>
            <sz val="8"/>
            <rFont val="Tahoma"/>
            <family val="0"/>
          </rPr>
          <t xml:space="preserve">Stratus fractus, Cirrus, Cirrocumulus. Vis 10m
</t>
        </r>
      </text>
    </comment>
    <comment ref="S192" authorId="1">
      <text>
        <r>
          <rPr>
            <sz val="8"/>
            <rFont val="Tahoma"/>
            <family val="0"/>
          </rPr>
          <t xml:space="preserve">r
</t>
        </r>
      </text>
    </comment>
    <comment ref="J193" authorId="1">
      <text>
        <r>
          <rPr>
            <sz val="8"/>
            <rFont val="Tahoma"/>
            <family val="0"/>
          </rPr>
          <t xml:space="preserve">Stratocumulus, vis 10m
</t>
        </r>
      </text>
    </comment>
    <comment ref="S193" authorId="1">
      <text>
        <r>
          <rPr>
            <sz val="8"/>
            <rFont val="Tahoma"/>
            <family val="0"/>
          </rPr>
          <t xml:space="preserve">rs
</t>
        </r>
      </text>
    </comment>
    <comment ref="J194" authorId="0">
      <text>
        <r>
          <rPr>
            <sz val="9"/>
            <rFont val="Tahoma"/>
            <family val="0"/>
          </rPr>
          <t xml:space="preserve">Haze. Vis 7-8m
</t>
        </r>
      </text>
    </comment>
    <comment ref="S194" authorId="0">
      <text>
        <r>
          <rPr>
            <sz val="9"/>
            <rFont val="Tahoma"/>
            <family val="0"/>
          </rPr>
          <t xml:space="preserve">r
</t>
        </r>
      </text>
    </comment>
    <comment ref="J195" authorId="1">
      <text>
        <r>
          <rPr>
            <sz val="8"/>
            <rFont val="Tahoma"/>
            <family val="0"/>
          </rPr>
          <t xml:space="preserve">clear. Vis 10m
</t>
        </r>
      </text>
    </comment>
    <comment ref="S195" authorId="1">
      <text>
        <r>
          <rPr>
            <sz val="8"/>
            <rFont val="Tahoma"/>
            <family val="0"/>
          </rPr>
          <t xml:space="preserve">s
</t>
        </r>
      </text>
    </comment>
    <comment ref="J196" authorId="1">
      <text>
        <r>
          <rPr>
            <sz val="8"/>
            <rFont val="Tahoma"/>
            <family val="0"/>
          </rPr>
          <t xml:space="preserve">Cirrus. Vis 10m
</t>
        </r>
      </text>
    </comment>
    <comment ref="S196" authorId="1">
      <text>
        <r>
          <rPr>
            <sz val="8"/>
            <rFont val="Tahoma"/>
            <family val="0"/>
          </rPr>
          <t xml:space="preserve">r
</t>
        </r>
      </text>
    </comment>
    <comment ref="J197" authorId="1">
      <text>
        <r>
          <rPr>
            <sz val="8"/>
            <rFont val="Tahoma"/>
            <family val="0"/>
          </rPr>
          <t xml:space="preserve">Cumulus humilis. Vis 10m
</t>
        </r>
      </text>
    </comment>
    <comment ref="S197" authorId="1">
      <text>
        <r>
          <rPr>
            <sz val="8"/>
            <rFont val="Tahoma"/>
            <family val="0"/>
          </rPr>
          <t xml:space="preserve">rs
</t>
        </r>
      </text>
    </comment>
    <comment ref="J198" authorId="1">
      <text>
        <r>
          <rPr>
            <sz val="8"/>
            <rFont val="Tahoma"/>
            <family val="0"/>
          </rPr>
          <t xml:space="preserve">Cirrus, vis 10m
</t>
        </r>
      </text>
    </comment>
    <comment ref="S198" authorId="1">
      <text>
        <r>
          <rPr>
            <sz val="8"/>
            <rFont val="Tahoma"/>
            <family val="0"/>
          </rPr>
          <t xml:space="preserve">fs
</t>
        </r>
      </text>
    </comment>
    <comment ref="J199" authorId="1">
      <text>
        <r>
          <rPr>
            <sz val="8"/>
            <rFont val="Tahoma"/>
            <family val="0"/>
          </rPr>
          <t xml:space="preserve">Low Stratus. Vis 4-5 m
</t>
        </r>
      </text>
    </comment>
    <comment ref="S199" authorId="1">
      <text>
        <r>
          <rPr>
            <sz val="8"/>
            <rFont val="Tahoma"/>
            <family val="0"/>
          </rPr>
          <t xml:space="preserve">s
</t>
        </r>
      </text>
    </comment>
    <comment ref="J200" authorId="1">
      <text>
        <r>
          <rPr>
            <sz val="8"/>
            <rFont val="Tahoma"/>
            <family val="0"/>
          </rPr>
          <t xml:space="preserve">Cirrus, Staratus fractus. Vis 10m
</t>
        </r>
      </text>
    </comment>
    <comment ref="S200" authorId="1">
      <text>
        <r>
          <rPr>
            <sz val="8"/>
            <rFont val="Tahoma"/>
            <family val="0"/>
          </rPr>
          <t xml:space="preserve">s
</t>
        </r>
      </text>
    </comment>
    <comment ref="J201" authorId="1">
      <text>
        <r>
          <rPr>
            <sz val="8"/>
            <rFont val="Tahoma"/>
            <family val="0"/>
          </rPr>
          <t xml:space="preserve">Cirrus. Vis 10m
</t>
        </r>
      </text>
    </comment>
    <comment ref="J202" authorId="1">
      <text>
        <r>
          <rPr>
            <sz val="8"/>
            <rFont val="Tahoma"/>
            <family val="0"/>
          </rPr>
          <t xml:space="preserve">Cirrus, Cirrocumulus. Vis 10m
</t>
        </r>
      </text>
    </comment>
    <comment ref="S202" authorId="1">
      <text>
        <r>
          <rPr>
            <sz val="8"/>
            <rFont val="Tahoma"/>
            <family val="0"/>
          </rPr>
          <t xml:space="preserve">s
</t>
        </r>
      </text>
    </comment>
    <comment ref="J203" authorId="1">
      <text>
        <r>
          <rPr>
            <sz val="8"/>
            <rFont val="Tahoma"/>
            <family val="0"/>
          </rPr>
          <t xml:space="preserve">Stratus fractus, Cirrus.
</t>
        </r>
      </text>
    </comment>
    <comment ref="S203" authorId="1">
      <text>
        <r>
          <rPr>
            <sz val="8"/>
            <rFont val="Tahoma"/>
            <family val="0"/>
          </rPr>
          <t xml:space="preserve">s
</t>
        </r>
      </text>
    </comment>
    <comment ref="J204" authorId="1">
      <text>
        <r>
          <rPr>
            <sz val="8"/>
            <rFont val="Tahoma"/>
            <family val="0"/>
          </rPr>
          <t xml:space="preserve">Cirrus. Vis 
</t>
        </r>
      </text>
    </comment>
    <comment ref="S204" authorId="1">
      <text>
        <r>
          <rPr>
            <sz val="8"/>
            <rFont val="Tahoma"/>
            <family val="0"/>
          </rPr>
          <t xml:space="preserve">s
</t>
        </r>
      </text>
    </comment>
    <comment ref="J205" authorId="1">
      <text>
        <r>
          <rPr>
            <sz val="8"/>
            <rFont val="Tahoma"/>
            <family val="0"/>
          </rPr>
          <t xml:space="preserve">cirrus. Vis 10m 
</t>
        </r>
      </text>
    </comment>
    <comment ref="S205" authorId="1">
      <text>
        <r>
          <rPr>
            <sz val="8"/>
            <rFont val="Tahoma"/>
            <family val="0"/>
          </rPr>
          <t xml:space="preserve">s
</t>
        </r>
      </text>
    </comment>
    <comment ref="J206" authorId="1">
      <text>
        <r>
          <rPr>
            <sz val="8"/>
            <rFont val="Tahoma"/>
            <family val="0"/>
          </rPr>
          <t xml:space="preserve">Cirrocumulus. Vis 8-10m
</t>
        </r>
      </text>
    </comment>
    <comment ref="S206" authorId="1">
      <text>
        <r>
          <rPr>
            <sz val="8"/>
            <rFont val="Tahoma"/>
            <family val="0"/>
          </rPr>
          <t xml:space="preserve">rs
</t>
        </r>
      </text>
    </comment>
    <comment ref="J207" authorId="1">
      <text>
        <r>
          <rPr>
            <sz val="8"/>
            <rFont val="Tahoma"/>
            <family val="0"/>
          </rPr>
          <t xml:space="preserve">Cirrus. Vis 10m
</t>
        </r>
      </text>
    </comment>
    <comment ref="S207" authorId="1">
      <text>
        <r>
          <rPr>
            <sz val="8"/>
            <rFont val="Tahoma"/>
            <family val="0"/>
          </rPr>
          <t xml:space="preserve">rs
</t>
        </r>
      </text>
    </comment>
    <comment ref="J208" authorId="1">
      <text>
        <r>
          <rPr>
            <sz val="8"/>
            <rFont val="Tahoma"/>
            <family val="0"/>
          </rPr>
          <t xml:space="preserve">vis &gt;10m
</t>
        </r>
      </text>
    </comment>
    <comment ref="S208" authorId="1">
      <text>
        <r>
          <rPr>
            <sz val="8"/>
            <rFont val="Tahoma"/>
            <family val="0"/>
          </rPr>
          <t xml:space="preserve">s
</t>
        </r>
      </text>
    </comment>
    <comment ref="J209" authorId="1">
      <text>
        <r>
          <rPr>
            <sz val="8"/>
            <rFont val="Tahoma"/>
            <family val="0"/>
          </rPr>
          <t xml:space="preserve">Stratocumulus. Vis 8-10m
</t>
        </r>
      </text>
    </comment>
    <comment ref="S209" authorId="1">
      <text>
        <r>
          <rPr>
            <sz val="8"/>
            <rFont val="Tahoma"/>
            <family val="0"/>
          </rPr>
          <t xml:space="preserve">s
</t>
        </r>
      </text>
    </comment>
    <comment ref="J210" authorId="1">
      <text>
        <r>
          <rPr>
            <sz val="8"/>
            <rFont val="Tahoma"/>
            <family val="0"/>
          </rPr>
          <t xml:space="preserve">Stratus (drizzle) vis 3-4m
</t>
        </r>
      </text>
    </comment>
    <comment ref="S210" authorId="1">
      <text>
        <r>
          <rPr>
            <sz val="8"/>
            <rFont val="Tahoma"/>
            <family val="0"/>
          </rPr>
          <t xml:space="preserve">f
</t>
        </r>
      </text>
    </comment>
    <comment ref="J211" authorId="1">
      <text>
        <r>
          <rPr>
            <sz val="8"/>
            <rFont val="Tahoma"/>
            <family val="0"/>
          </rPr>
          <t xml:space="preserve">Stratus. Mist, &lt;1m
</t>
        </r>
      </text>
    </comment>
    <comment ref="S211" authorId="1">
      <text>
        <r>
          <rPr>
            <sz val="8"/>
            <rFont val="Tahoma"/>
            <family val="0"/>
          </rPr>
          <t xml:space="preserve">f
</t>
        </r>
      </text>
    </comment>
    <comment ref="P212" authorId="1">
      <text>
        <r>
          <rPr>
            <sz val="8"/>
            <rFont val="Tahoma"/>
            <family val="0"/>
          </rPr>
          <t xml:space="preserve">Thunderstorms early hours and before noon.
</t>
        </r>
      </text>
    </comment>
    <comment ref="P211" authorId="1">
      <text>
        <r>
          <rPr>
            <sz val="8"/>
            <rFont val="Tahoma"/>
            <family val="0"/>
          </rPr>
          <t xml:space="preserve">Thunder heard lightning evening.
</t>
        </r>
      </text>
    </comment>
    <comment ref="J212" authorId="1">
      <text>
        <r>
          <rPr>
            <sz val="8"/>
            <rFont val="Tahoma"/>
            <family val="0"/>
          </rPr>
          <t xml:space="preserve">Nimbostratus, cumulonimbus. Thunderstorm very heavy rain. Vis &lt;500yds.
</t>
        </r>
      </text>
    </comment>
    <comment ref="S212" authorId="1">
      <text>
        <r>
          <rPr>
            <sz val="8"/>
            <rFont val="Tahoma"/>
            <family val="0"/>
          </rPr>
          <t xml:space="preserve">f
</t>
        </r>
      </text>
    </comment>
    <comment ref="E212" authorId="1">
      <text>
        <r>
          <rPr>
            <sz val="8"/>
            <rFont val="Tahoma"/>
            <family val="0"/>
          </rPr>
          <t xml:space="preserve">night low 17.9c
</t>
        </r>
      </text>
    </comment>
    <comment ref="J213" authorId="1">
      <text>
        <r>
          <rPr>
            <sz val="8"/>
            <rFont val="Tahoma"/>
            <family val="0"/>
          </rPr>
          <t xml:space="preserve">Altostratus, Altocumulus, Cirrostratus. Vis 10m
</t>
        </r>
      </text>
    </comment>
    <comment ref="S213" authorId="1">
      <text>
        <r>
          <rPr>
            <sz val="8"/>
            <rFont val="Tahoma"/>
            <family val="0"/>
          </rPr>
          <t xml:space="preserve">rs
</t>
        </r>
      </text>
    </comment>
    <comment ref="J214" authorId="1">
      <text>
        <r>
          <rPr>
            <sz val="8"/>
            <rFont val="Tahoma"/>
            <family val="0"/>
          </rPr>
          <t xml:space="preserve">Stratus (drizzle) vis 3m
</t>
        </r>
      </text>
    </comment>
    <comment ref="S214" authorId="1">
      <text>
        <r>
          <rPr>
            <sz val="8"/>
            <rFont val="Tahoma"/>
            <family val="0"/>
          </rPr>
          <t xml:space="preserve">s
</t>
        </r>
      </text>
    </comment>
    <comment ref="J215" authorId="1">
      <text>
        <r>
          <rPr>
            <sz val="8"/>
            <rFont val="Tahoma"/>
            <family val="0"/>
          </rPr>
          <t xml:space="preserve">Cumulus humilis. Vis 10m
</t>
        </r>
      </text>
    </comment>
    <comment ref="P214" authorId="1">
      <text>
        <r>
          <rPr>
            <sz val="8"/>
            <rFont val="Tahoma"/>
            <family val="0"/>
          </rPr>
          <t xml:space="preserve">tr
</t>
        </r>
      </text>
    </comment>
    <comment ref="S215" authorId="1">
      <text>
        <r>
          <rPr>
            <sz val="8"/>
            <rFont val="Tahoma"/>
            <family val="0"/>
          </rPr>
          <t xml:space="preserve">rs
</t>
        </r>
      </text>
    </comment>
    <comment ref="J216" authorId="1">
      <text>
        <r>
          <rPr>
            <sz val="8"/>
            <rFont val="Tahoma"/>
            <family val="0"/>
          </rPr>
          <t xml:space="preserve">Altocumulus, Altostratus, Cirrus. Vis 10m
</t>
        </r>
      </text>
    </comment>
    <comment ref="S216" authorId="1">
      <text>
        <r>
          <rPr>
            <sz val="8"/>
            <rFont val="Tahoma"/>
            <family val="0"/>
          </rPr>
          <t xml:space="preserve">f
</t>
        </r>
      </text>
    </comment>
    <comment ref="J217" authorId="1">
      <text>
        <r>
          <rPr>
            <sz val="8"/>
            <rFont val="Tahoma"/>
            <family val="0"/>
          </rPr>
          <t xml:space="preserve">Cumulus mediocris. Vis 10m
</t>
        </r>
      </text>
    </comment>
    <comment ref="S217" authorId="1">
      <text>
        <r>
          <rPr>
            <sz val="8"/>
            <rFont val="Tahoma"/>
            <family val="0"/>
          </rPr>
          <t xml:space="preserve">rs
</t>
        </r>
      </text>
    </comment>
    <comment ref="J218" authorId="1">
      <text>
        <r>
          <rPr>
            <sz val="8"/>
            <rFont val="Tahoma"/>
            <family val="0"/>
          </rPr>
          <t xml:space="preserve">Cumulus mediocris, congestus, Altocu. Ci. Vis 10m
</t>
        </r>
      </text>
    </comment>
    <comment ref="S218" authorId="1">
      <text>
        <r>
          <rPr>
            <sz val="8"/>
            <rFont val="Tahoma"/>
            <family val="0"/>
          </rPr>
          <t xml:space="preserve">rs
</t>
        </r>
      </text>
    </comment>
    <comment ref="P216" authorId="2">
      <text>
        <r>
          <rPr>
            <sz val="9"/>
            <rFont val="Tahoma"/>
            <family val="0"/>
          </rPr>
          <t xml:space="preserve">Thuderstorms evening and night.
</t>
        </r>
      </text>
    </comment>
    <comment ref="P218" authorId="2">
      <text>
        <r>
          <rPr>
            <sz val="9"/>
            <rFont val="Tahoma"/>
            <family val="0"/>
          </rPr>
          <t xml:space="preserve">Showers with local thunder afternoon and early evening.
</t>
        </r>
      </text>
    </comment>
    <comment ref="J219" authorId="1">
      <text>
        <r>
          <rPr>
            <sz val="8"/>
            <rFont val="Tahoma"/>
            <family val="0"/>
          </rPr>
          <t xml:space="preserve">Altocumulus, Altostratus, Stratus fractus. Vis 10m
</t>
        </r>
      </text>
    </comment>
    <comment ref="S219" authorId="1">
      <text>
        <r>
          <rPr>
            <sz val="8"/>
            <rFont val="Tahoma"/>
            <family val="0"/>
          </rPr>
          <t xml:space="preserve">s
</t>
        </r>
      </text>
    </comment>
    <comment ref="J220" authorId="1">
      <text>
        <r>
          <rPr>
            <sz val="8"/>
            <rFont val="Tahoma"/>
            <family val="0"/>
          </rPr>
          <t xml:space="preserve">Nimbostratus vis 2m
</t>
        </r>
      </text>
    </comment>
    <comment ref="S220" authorId="1">
      <text>
        <r>
          <rPr>
            <sz val="8"/>
            <rFont val="Tahoma"/>
            <family val="0"/>
          </rPr>
          <t xml:space="preserve">s
</t>
        </r>
      </text>
    </comment>
    <comment ref="E221" authorId="1">
      <text>
        <r>
          <rPr>
            <sz val="8"/>
            <rFont val="Tahoma"/>
            <family val="0"/>
          </rPr>
          <t xml:space="preserve">night low 16.2
</t>
        </r>
      </text>
    </comment>
    <comment ref="J221" authorId="1">
      <text>
        <r>
          <rPr>
            <sz val="8"/>
            <rFont val="Tahoma"/>
            <family val="0"/>
          </rPr>
          <t xml:space="preserve">Stratus vis 8-10m
</t>
        </r>
      </text>
    </comment>
    <comment ref="S221" authorId="1">
      <text>
        <r>
          <rPr>
            <sz val="8"/>
            <rFont val="Tahoma"/>
            <family val="0"/>
          </rPr>
          <t xml:space="preserve">fs
</t>
        </r>
      </text>
    </comment>
    <comment ref="J222" authorId="1">
      <text>
        <r>
          <rPr>
            <sz val="8"/>
            <rFont val="Tahoma"/>
            <family val="0"/>
          </rPr>
          <t xml:space="preserve">Stratus fractus, Cumulus humilis. Vis 10m
</t>
        </r>
      </text>
    </comment>
    <comment ref="P221" authorId="1">
      <text>
        <r>
          <rPr>
            <sz val="8"/>
            <rFont val="Tahoma"/>
            <family val="0"/>
          </rPr>
          <t xml:space="preserve">tr
</t>
        </r>
      </text>
    </comment>
    <comment ref="S222" authorId="1">
      <text>
        <r>
          <rPr>
            <sz val="8"/>
            <rFont val="Tahoma"/>
            <family val="0"/>
          </rPr>
          <t xml:space="preserve">rs
</t>
        </r>
      </text>
    </comment>
    <comment ref="J223" authorId="1">
      <text>
        <r>
          <rPr>
            <sz val="8"/>
            <rFont val="Tahoma"/>
            <family val="0"/>
          </rPr>
          <t xml:space="preserve">Cumulus humilis. Vis 10m
</t>
        </r>
      </text>
    </comment>
    <comment ref="S223" authorId="1">
      <text>
        <r>
          <rPr>
            <sz val="8"/>
            <rFont val="Tahoma"/>
            <family val="0"/>
          </rPr>
          <t xml:space="preserve">rs
</t>
        </r>
      </text>
    </comment>
    <comment ref="J224" authorId="1">
      <text>
        <r>
          <rPr>
            <sz val="8"/>
            <rFont val="Tahoma"/>
            <family val="0"/>
          </rPr>
          <t xml:space="preserve">Stratocumulus, Cirrus. Vis 10m
</t>
        </r>
      </text>
    </comment>
    <comment ref="S224" authorId="1">
      <text>
        <r>
          <rPr>
            <sz val="8"/>
            <rFont val="Tahoma"/>
            <family val="0"/>
          </rPr>
          <t xml:space="preserve">s
</t>
        </r>
      </text>
    </comment>
    <comment ref="J225" authorId="1">
      <text>
        <r>
          <rPr>
            <sz val="8"/>
            <rFont val="Tahoma"/>
            <family val="0"/>
          </rPr>
          <t xml:space="preserve">Altostratus, Stratus fractus. Vis 8-10m
</t>
        </r>
      </text>
    </comment>
    <comment ref="S225" authorId="1">
      <text>
        <r>
          <rPr>
            <sz val="8"/>
            <rFont val="Tahoma"/>
            <family val="0"/>
          </rPr>
          <t xml:space="preserve">f
</t>
        </r>
      </text>
    </comment>
    <comment ref="J226" authorId="1">
      <text>
        <r>
          <rPr>
            <sz val="8"/>
            <rFont val="Tahoma"/>
            <family val="0"/>
          </rPr>
          <t xml:space="preserve">Stratocumulus, Cumulus congestus. Vis 10m
</t>
        </r>
      </text>
    </comment>
    <comment ref="S226" authorId="1">
      <text>
        <r>
          <rPr>
            <sz val="8"/>
            <rFont val="Tahoma"/>
            <family val="0"/>
          </rPr>
          <t xml:space="preserve">r
</t>
        </r>
      </text>
    </comment>
    <comment ref="J227" authorId="1">
      <text>
        <r>
          <rPr>
            <sz val="8"/>
            <rFont val="Tahoma"/>
            <family val="0"/>
          </rPr>
          <t xml:space="preserve">Altocumulus, Cirrus, SC.
</t>
        </r>
      </text>
    </comment>
    <comment ref="S227" authorId="1">
      <text>
        <r>
          <rPr>
            <sz val="8"/>
            <rFont val="Tahoma"/>
            <family val="0"/>
          </rPr>
          <t xml:space="preserve">fs
</t>
        </r>
      </text>
    </comment>
    <comment ref="J228" authorId="1">
      <text>
        <r>
          <rPr>
            <sz val="8"/>
            <rFont val="Tahoma"/>
            <family val="0"/>
          </rPr>
          <t xml:space="preserve">Cirrostratus, Cirrocumulus. Vis 5-7m
</t>
        </r>
      </text>
    </comment>
    <comment ref="S228" authorId="1">
      <text>
        <r>
          <rPr>
            <sz val="8"/>
            <rFont val="Tahoma"/>
            <family val="0"/>
          </rPr>
          <t xml:space="preserve">rs
</t>
        </r>
      </text>
    </comment>
    <comment ref="J229" authorId="1">
      <text>
        <r>
          <rPr>
            <sz val="8"/>
            <rFont val="Tahoma"/>
            <family val="0"/>
          </rPr>
          <t xml:space="preserve">cumulus mediocris. Vis 10m
</t>
        </r>
      </text>
    </comment>
    <comment ref="S229" authorId="1">
      <text>
        <r>
          <rPr>
            <sz val="8"/>
            <rFont val="Tahoma"/>
            <family val="0"/>
          </rPr>
          <t xml:space="preserve">s
</t>
        </r>
      </text>
    </comment>
    <comment ref="J230" authorId="1">
      <text>
        <r>
          <rPr>
            <sz val="8"/>
            <rFont val="Tahoma"/>
            <family val="0"/>
          </rPr>
          <t xml:space="preserve">Stratocumulus. Vis 10m
</t>
        </r>
      </text>
    </comment>
    <comment ref="S230" authorId="1">
      <text>
        <r>
          <rPr>
            <sz val="8"/>
            <rFont val="Tahoma"/>
            <family val="0"/>
          </rPr>
          <t xml:space="preserve">s
</t>
        </r>
      </text>
    </comment>
    <comment ref="J231" authorId="1">
      <text>
        <r>
          <rPr>
            <sz val="8"/>
            <rFont val="Tahoma"/>
            <family val="0"/>
          </rPr>
          <t xml:space="preserve">Stratocumulus, Cumulus congestus. Vis 10m
</t>
        </r>
      </text>
    </comment>
    <comment ref="S231" authorId="1">
      <text>
        <r>
          <rPr>
            <sz val="8"/>
            <rFont val="Tahoma"/>
            <family val="0"/>
          </rPr>
          <t xml:space="preserve">fs
</t>
        </r>
      </text>
    </comment>
    <comment ref="J232" authorId="1">
      <text>
        <r>
          <rPr>
            <sz val="8"/>
            <rFont val="Tahoma"/>
            <family val="0"/>
          </rPr>
          <t xml:space="preserve">Cumulus mediocris, Stratocumulus. Vis 10m
</t>
        </r>
      </text>
    </comment>
    <comment ref="S232" authorId="1">
      <text>
        <r>
          <rPr>
            <sz val="8"/>
            <rFont val="Tahoma"/>
            <family val="0"/>
          </rPr>
          <t xml:space="preserve">s
</t>
        </r>
      </text>
    </comment>
    <comment ref="J233" authorId="1">
      <text>
        <r>
          <rPr>
            <sz val="8"/>
            <rFont val="Tahoma"/>
            <family val="0"/>
          </rPr>
          <t xml:space="preserve">Cirrostratus, Cumulus mediocris, Altostratus. Vis 10m
</t>
        </r>
      </text>
    </comment>
    <comment ref="S233" authorId="1">
      <text>
        <r>
          <rPr>
            <sz val="8"/>
            <rFont val="Tahoma"/>
            <family val="0"/>
          </rPr>
          <t xml:space="preserve">rs
</t>
        </r>
      </text>
    </comment>
    <comment ref="J234" authorId="1">
      <text>
        <r>
          <rPr>
            <sz val="8"/>
            <rFont val="Tahoma"/>
            <family val="0"/>
          </rPr>
          <t xml:space="preserve">Cirrus. Vis 10m
</t>
        </r>
      </text>
    </comment>
    <comment ref="P233" authorId="1">
      <text>
        <r>
          <rPr>
            <sz val="8"/>
            <rFont val="Tahoma"/>
            <family val="0"/>
          </rPr>
          <t xml:space="preserve">tr
</t>
        </r>
      </text>
    </comment>
    <comment ref="S234" authorId="1">
      <text>
        <r>
          <rPr>
            <sz val="8"/>
            <rFont val="Tahoma"/>
            <family val="0"/>
          </rPr>
          <t xml:space="preserve">s
</t>
        </r>
      </text>
    </comment>
    <comment ref="J235" authorId="1">
      <text>
        <r>
          <rPr>
            <sz val="8"/>
            <rFont val="Tahoma"/>
            <family val="0"/>
          </rPr>
          <t xml:space="preserve">Stratus, Stratocumulus. Vis 10m
</t>
        </r>
      </text>
    </comment>
    <comment ref="S235" authorId="1">
      <text>
        <r>
          <rPr>
            <sz val="8"/>
            <rFont val="Tahoma"/>
            <family val="0"/>
          </rPr>
          <t xml:space="preserve">f
</t>
        </r>
      </text>
    </comment>
    <comment ref="J236" authorId="1">
      <text>
        <r>
          <rPr>
            <sz val="8"/>
            <rFont val="Tahoma"/>
            <family val="0"/>
          </rPr>
          <t xml:space="preserve">Stratus, Cirrostratus. Vis 10m
</t>
        </r>
      </text>
    </comment>
    <comment ref="S236" authorId="1">
      <text>
        <r>
          <rPr>
            <sz val="8"/>
            <rFont val="Tahoma"/>
            <family val="0"/>
          </rPr>
          <t xml:space="preserve">s
</t>
        </r>
      </text>
    </comment>
    <comment ref="J237" authorId="1">
      <text>
        <r>
          <rPr>
            <sz val="8"/>
            <rFont val="Tahoma"/>
            <family val="0"/>
          </rPr>
          <t xml:space="preserve">Stratus. Vis 10m
</t>
        </r>
      </text>
    </comment>
    <comment ref="S237" authorId="1">
      <text>
        <r>
          <rPr>
            <sz val="8"/>
            <rFont val="Tahoma"/>
            <family val="0"/>
          </rPr>
          <t xml:space="preserve">f
</t>
        </r>
      </text>
    </comment>
    <comment ref="J238" authorId="1">
      <text>
        <r>
          <rPr>
            <sz val="8"/>
            <rFont val="Tahoma"/>
            <family val="0"/>
          </rPr>
          <t xml:space="preserve">Stratocumulus. Vis 10m
</t>
        </r>
      </text>
    </comment>
    <comment ref="S238" authorId="1">
      <text>
        <r>
          <rPr>
            <sz val="8"/>
            <rFont val="Tahoma"/>
            <family val="0"/>
          </rPr>
          <t xml:space="preserve">rs
</t>
        </r>
      </text>
    </comment>
    <comment ref="J239" authorId="1">
      <text>
        <r>
          <rPr>
            <sz val="8"/>
            <rFont val="Tahoma"/>
            <family val="0"/>
          </rPr>
          <t xml:space="preserve">Cumulus humilis, mediocris. Vis 10m 
</t>
        </r>
      </text>
    </comment>
    <comment ref="S239" authorId="1">
      <text>
        <r>
          <rPr>
            <sz val="8"/>
            <rFont val="Tahoma"/>
            <family val="0"/>
          </rPr>
          <t xml:space="preserve">r
</t>
        </r>
      </text>
    </comment>
    <comment ref="J240" authorId="1">
      <text>
        <r>
          <rPr>
            <sz val="8"/>
            <rFont val="Tahoma"/>
            <family val="0"/>
          </rPr>
          <t xml:space="preserve">Altocumulus, Cirrus. 10m
</t>
        </r>
      </text>
    </comment>
    <comment ref="S240" authorId="1">
      <text>
        <r>
          <rPr>
            <sz val="8"/>
            <rFont val="Tahoma"/>
            <family val="0"/>
          </rPr>
          <t xml:space="preserve">rs
</t>
        </r>
      </text>
    </comment>
    <comment ref="J241" authorId="1">
      <text>
        <r>
          <rPr>
            <sz val="8"/>
            <rFont val="Tahoma"/>
            <family val="0"/>
          </rPr>
          <t xml:space="preserve">Cirrus, Altostratus, Stratocumulus. Vis 10m
</t>
        </r>
      </text>
    </comment>
    <comment ref="S241" authorId="1">
      <text>
        <r>
          <rPr>
            <sz val="8"/>
            <rFont val="Tahoma"/>
            <family val="0"/>
          </rPr>
          <t xml:space="preserve">fs
</t>
        </r>
      </text>
    </comment>
    <comment ref="J242" authorId="0">
      <text>
        <r>
          <rPr>
            <sz val="9"/>
            <rFont val="Tahoma"/>
            <family val="0"/>
          </rPr>
          <t xml:space="preserve">Altocumulus, cast. Stratus fractus. Cirrus, Cumulus hum. Vis 8-10m
</t>
        </r>
      </text>
    </comment>
    <comment ref="S242" authorId="0">
      <text>
        <r>
          <rPr>
            <sz val="9"/>
            <rFont val="Tahoma"/>
            <family val="0"/>
          </rPr>
          <t xml:space="preserve">fs
</t>
        </r>
      </text>
    </comment>
    <comment ref="J243" authorId="1">
      <text>
        <r>
          <rPr>
            <sz val="8"/>
            <rFont val="Tahoma"/>
            <family val="0"/>
          </rPr>
          <t xml:space="preserve">Altocumulus cast. Cirrus. Vis 8-10m
</t>
        </r>
      </text>
    </comment>
    <comment ref="S243" authorId="1">
      <text>
        <r>
          <rPr>
            <sz val="8"/>
            <rFont val="Tahoma"/>
            <family val="0"/>
          </rPr>
          <t xml:space="preserve">fs
</t>
        </r>
      </text>
    </comment>
    <comment ref="J244" authorId="1">
      <text>
        <r>
          <rPr>
            <sz val="8"/>
            <rFont val="Tahoma"/>
            <family val="0"/>
          </rPr>
          <t xml:space="preserve">Stratus. Vis 4-5 m
</t>
        </r>
      </text>
    </comment>
    <comment ref="S244" authorId="1">
      <text>
        <r>
          <rPr>
            <sz val="8"/>
            <rFont val="Tahoma"/>
            <family val="0"/>
          </rPr>
          <t xml:space="preserve">s
</t>
        </r>
      </text>
    </comment>
    <comment ref="J245" authorId="1">
      <text>
        <r>
          <rPr>
            <sz val="8"/>
            <rFont val="Tahoma"/>
            <family val="0"/>
          </rPr>
          <t xml:space="preserve">Stratus. Vis 3-4 m
</t>
        </r>
      </text>
    </comment>
    <comment ref="S245" authorId="1">
      <text>
        <r>
          <rPr>
            <sz val="8"/>
            <rFont val="Tahoma"/>
            <family val="0"/>
          </rPr>
          <t xml:space="preserve">rs
</t>
        </r>
      </text>
    </comment>
    <comment ref="J246" authorId="1">
      <text>
        <r>
          <rPr>
            <sz val="8"/>
            <rFont val="Tahoma"/>
            <family val="0"/>
          </rPr>
          <t xml:space="preserve">Stratus fractus. Vis 7-8m
</t>
        </r>
      </text>
    </comment>
    <comment ref="S246" authorId="1">
      <text>
        <r>
          <rPr>
            <sz val="8"/>
            <rFont val="Tahoma"/>
            <family val="0"/>
          </rPr>
          <t xml:space="preserve">rs
</t>
        </r>
      </text>
    </comment>
    <comment ref="J247" authorId="1">
      <text>
        <r>
          <rPr>
            <sz val="8"/>
            <rFont val="Tahoma"/>
            <family val="0"/>
          </rPr>
          <t xml:space="preserve">Stratus fractus, vis 10m
</t>
        </r>
      </text>
    </comment>
    <comment ref="S247" authorId="1">
      <text>
        <r>
          <rPr>
            <sz val="8"/>
            <rFont val="Tahoma"/>
            <family val="0"/>
          </rPr>
          <t xml:space="preserve">s
</t>
        </r>
      </text>
    </comment>
    <comment ref="J248" authorId="1">
      <text>
        <r>
          <rPr>
            <sz val="8"/>
            <rFont val="Tahoma"/>
            <family val="0"/>
          </rPr>
          <t xml:space="preserve">Stratus, vis 8m
</t>
        </r>
      </text>
    </comment>
    <comment ref="S248" authorId="1">
      <text>
        <r>
          <rPr>
            <sz val="8"/>
            <rFont val="Tahoma"/>
            <family val="0"/>
          </rPr>
          <t xml:space="preserve">rs
</t>
        </r>
      </text>
    </comment>
    <comment ref="J249" authorId="1">
      <text>
        <r>
          <rPr>
            <sz val="8"/>
            <rFont val="Tahoma"/>
            <family val="0"/>
          </rPr>
          <t xml:space="preserve">Cirrus, stratocumulus. Vis 10m
</t>
        </r>
      </text>
    </comment>
    <comment ref="S249" authorId="1">
      <text>
        <r>
          <rPr>
            <sz val="8"/>
            <rFont val="Tahoma"/>
            <family val="0"/>
          </rPr>
          <t xml:space="preserve">fs
</t>
        </r>
      </text>
    </comment>
    <comment ref="J250" authorId="1">
      <text>
        <r>
          <rPr>
            <sz val="8"/>
            <rFont val="Tahoma"/>
            <family val="0"/>
          </rPr>
          <t xml:space="preserve">Stratocumulus. Vis 10m
</t>
        </r>
      </text>
    </comment>
    <comment ref="S250" authorId="1">
      <text>
        <r>
          <rPr>
            <sz val="8"/>
            <rFont val="Tahoma"/>
            <family val="0"/>
          </rPr>
          <t xml:space="preserve">fs
</t>
        </r>
      </text>
    </comment>
    <comment ref="J251" authorId="1">
      <text>
        <r>
          <rPr>
            <sz val="8"/>
            <rFont val="Tahoma"/>
            <family val="0"/>
          </rPr>
          <t xml:space="preserve">Stratocumulus. Vis &lt;10m
</t>
        </r>
      </text>
    </comment>
    <comment ref="S251" authorId="1">
      <text>
        <r>
          <rPr>
            <sz val="8"/>
            <rFont val="Tahoma"/>
            <family val="0"/>
          </rPr>
          <t xml:space="preserve">r
</t>
        </r>
      </text>
    </comment>
    <comment ref="J252" authorId="1">
      <text>
        <r>
          <rPr>
            <sz val="8"/>
            <rFont val="Tahoma"/>
            <family val="0"/>
          </rPr>
          <t xml:space="preserve">Cirrostratus, Altostratus. Vis &gt;10m
</t>
        </r>
      </text>
    </comment>
    <comment ref="S252" authorId="1">
      <text>
        <r>
          <rPr>
            <sz val="8"/>
            <rFont val="Tahoma"/>
            <family val="0"/>
          </rPr>
          <t xml:space="preserve">s
</t>
        </r>
      </text>
    </comment>
    <comment ref="J253" authorId="1">
      <text>
        <r>
          <rPr>
            <sz val="8"/>
            <rFont val="Tahoma"/>
            <family val="0"/>
          </rPr>
          <t xml:space="preserve">Altocumulus. Vis 10m
</t>
        </r>
      </text>
    </comment>
    <comment ref="S253" authorId="1">
      <text>
        <r>
          <rPr>
            <sz val="8"/>
            <rFont val="Tahoma"/>
            <family val="0"/>
          </rPr>
          <t xml:space="preserve">fs
</t>
        </r>
      </text>
    </comment>
    <comment ref="J254" authorId="1">
      <text>
        <r>
          <rPr>
            <sz val="8"/>
            <rFont val="Tahoma"/>
            <family val="0"/>
          </rPr>
          <t xml:space="preserve">Stratocumulus. Vis 8-10m
</t>
        </r>
      </text>
    </comment>
    <comment ref="S254" authorId="1">
      <text>
        <r>
          <rPr>
            <sz val="8"/>
            <rFont val="Tahoma"/>
            <family val="0"/>
          </rPr>
          <t xml:space="preserve">s
</t>
        </r>
      </text>
    </comment>
    <comment ref="J255" authorId="1">
      <text>
        <r>
          <rPr>
            <sz val="8"/>
            <rFont val="Tahoma"/>
            <family val="0"/>
          </rPr>
          <t xml:space="preserve">Cirrus. Vis 8-10m
</t>
        </r>
      </text>
    </comment>
    <comment ref="S255" authorId="1">
      <text>
        <r>
          <rPr>
            <sz val="8"/>
            <rFont val="Tahoma"/>
            <family val="0"/>
          </rPr>
          <t xml:space="preserve">fs
</t>
        </r>
      </text>
    </comment>
    <comment ref="J256" authorId="1">
      <text>
        <r>
          <rPr>
            <sz val="8"/>
            <rFont val="Tahoma"/>
            <family val="0"/>
          </rPr>
          <t xml:space="preserve">Cirrostratus, Cirrus. Vis 8m
</t>
        </r>
      </text>
    </comment>
    <comment ref="S256" authorId="1">
      <text>
        <r>
          <rPr>
            <sz val="8"/>
            <rFont val="Tahoma"/>
            <family val="0"/>
          </rPr>
          <t xml:space="preserve">f
</t>
        </r>
      </text>
    </comment>
    <comment ref="J257" authorId="1">
      <text>
        <r>
          <rPr>
            <sz val="8"/>
            <rFont val="Tahoma"/>
            <family val="0"/>
          </rPr>
          <t xml:space="preserve">Nimbostratus. Cont mod rain. Vis &lt;0.5 of a mile.
</t>
        </r>
      </text>
    </comment>
    <comment ref="S257" authorId="1">
      <text>
        <r>
          <rPr>
            <sz val="8"/>
            <rFont val="Tahoma"/>
            <family val="0"/>
          </rPr>
          <t xml:space="preserve">f
</t>
        </r>
      </text>
    </comment>
    <comment ref="J258" authorId="1">
      <text>
        <r>
          <rPr>
            <sz val="8"/>
            <rFont val="Tahoma"/>
            <family val="0"/>
          </rPr>
          <t xml:space="preserve">Stratus fractus. Vis 10m 
</t>
        </r>
      </text>
    </comment>
    <comment ref="S258" authorId="1">
      <text>
        <r>
          <rPr>
            <sz val="8"/>
            <rFont val="Tahoma"/>
            <family val="0"/>
          </rPr>
          <t xml:space="preserve">rs
</t>
        </r>
      </text>
    </comment>
    <comment ref="J259" authorId="1">
      <text>
        <r>
          <rPr>
            <sz val="8"/>
            <rFont val="Tahoma"/>
            <family val="0"/>
          </rPr>
          <t xml:space="preserve">Cirrus, vis 10m
</t>
        </r>
      </text>
    </comment>
    <comment ref="S259" authorId="1">
      <text>
        <r>
          <rPr>
            <sz val="8"/>
            <rFont val="Tahoma"/>
            <family val="0"/>
          </rPr>
          <t xml:space="preserve">s
</t>
        </r>
      </text>
    </comment>
    <comment ref="J260" authorId="1">
      <text>
        <r>
          <rPr>
            <sz val="8"/>
            <rFont val="Tahoma"/>
            <family val="0"/>
          </rPr>
          <t xml:space="preserve">Stratus. Vis &lt;1mile
</t>
        </r>
      </text>
    </comment>
    <comment ref="S260" authorId="1">
      <text>
        <r>
          <rPr>
            <sz val="8"/>
            <rFont val="Tahoma"/>
            <family val="0"/>
          </rPr>
          <t xml:space="preserve">s
</t>
        </r>
      </text>
    </comment>
    <comment ref="J261" authorId="1">
      <text>
        <r>
          <rPr>
            <sz val="8"/>
            <rFont val="Tahoma"/>
            <family val="0"/>
          </rPr>
          <t xml:space="preserve">Cirrostratus,Altostratus. Vis 10m
</t>
        </r>
      </text>
    </comment>
    <comment ref="S261" authorId="1">
      <text>
        <r>
          <rPr>
            <sz val="8"/>
            <rFont val="Tahoma"/>
            <family val="0"/>
          </rPr>
          <t xml:space="preserve">r
</t>
        </r>
      </text>
    </comment>
    <comment ref="J262" authorId="1">
      <text>
        <r>
          <rPr>
            <sz val="8"/>
            <rFont val="Tahoma"/>
            <family val="0"/>
          </rPr>
          <t xml:space="preserve">Altocumulus. Vis 10m
</t>
        </r>
      </text>
    </comment>
    <comment ref="S262" authorId="1">
      <text>
        <r>
          <rPr>
            <sz val="8"/>
            <rFont val="Tahoma"/>
            <family val="0"/>
          </rPr>
          <t xml:space="preserve">rs
</t>
        </r>
      </text>
    </comment>
    <comment ref="J263" authorId="1">
      <text>
        <r>
          <rPr>
            <sz val="8"/>
            <rFont val="Tahoma"/>
            <family val="0"/>
          </rPr>
          <t xml:space="preserve">Stratus. Vis 3m
</t>
        </r>
      </text>
    </comment>
    <comment ref="S263" authorId="1">
      <text>
        <r>
          <rPr>
            <sz val="8"/>
            <rFont val="Tahoma"/>
            <family val="0"/>
          </rPr>
          <t xml:space="preserve">f
</t>
        </r>
      </text>
    </comment>
    <comment ref="J264" authorId="1">
      <text>
        <r>
          <rPr>
            <sz val="8"/>
            <rFont val="Tahoma"/>
            <family val="0"/>
          </rPr>
          <t xml:space="preserve">Altostratus. Vis 8-10m
</t>
        </r>
      </text>
    </comment>
    <comment ref="S264" authorId="1">
      <text>
        <r>
          <rPr>
            <sz val="8"/>
            <rFont val="Tahoma"/>
            <family val="0"/>
          </rPr>
          <t xml:space="preserve">s
</t>
        </r>
      </text>
    </comment>
    <comment ref="J265" authorId="1">
      <text>
        <r>
          <rPr>
            <sz val="8"/>
            <rFont val="Tahoma"/>
            <family val="0"/>
          </rPr>
          <t xml:space="preserve">Stratocumulus. Vis 7m
</t>
        </r>
      </text>
    </comment>
    <comment ref="S265" authorId="1">
      <text>
        <r>
          <rPr>
            <sz val="8"/>
            <rFont val="Tahoma"/>
            <family val="0"/>
          </rPr>
          <t xml:space="preserve">s
</t>
        </r>
      </text>
    </comment>
    <comment ref="J266" authorId="1">
      <text>
        <r>
          <rPr>
            <sz val="8"/>
            <rFont val="Tahoma"/>
            <family val="0"/>
          </rPr>
          <t xml:space="preserve">Altostratus. Vis 10m
</t>
        </r>
      </text>
    </comment>
    <comment ref="S266" authorId="1">
      <text>
        <r>
          <rPr>
            <sz val="8"/>
            <rFont val="Tahoma"/>
            <family val="0"/>
          </rPr>
          <t xml:space="preserve">f
</t>
        </r>
      </text>
    </comment>
    <comment ref="J267" authorId="1">
      <text>
        <r>
          <rPr>
            <sz val="8"/>
            <rFont val="Tahoma"/>
            <family val="0"/>
          </rPr>
          <t xml:space="preserve">Cumulus mediocris. Vis 10m
</t>
        </r>
      </text>
    </comment>
    <comment ref="S267" authorId="1">
      <text>
        <r>
          <rPr>
            <sz val="8"/>
            <rFont val="Tahoma"/>
            <family val="0"/>
          </rPr>
          <t xml:space="preserve">fs
</t>
        </r>
      </text>
    </comment>
    <comment ref="J268" authorId="1">
      <text>
        <r>
          <rPr>
            <sz val="8"/>
            <rFont val="Tahoma"/>
            <family val="0"/>
          </rPr>
          <t xml:space="preserve">Altostratus. Vis 10m
</t>
        </r>
      </text>
    </comment>
    <comment ref="S268" authorId="1">
      <text>
        <r>
          <rPr>
            <sz val="8"/>
            <rFont val="Tahoma"/>
            <family val="0"/>
          </rPr>
          <t xml:space="preserve">s
</t>
        </r>
      </text>
    </comment>
    <comment ref="J269" authorId="1">
      <text>
        <r>
          <rPr>
            <sz val="8"/>
            <rFont val="Tahoma"/>
            <family val="0"/>
          </rPr>
          <t xml:space="preserve">Stratocumulus. Vis 5-6 m
</t>
        </r>
      </text>
    </comment>
    <comment ref="S269" authorId="1">
      <text>
        <r>
          <rPr>
            <sz val="8"/>
            <rFont val="Tahoma"/>
            <family val="0"/>
          </rPr>
          <t xml:space="preserve">r
</t>
        </r>
      </text>
    </comment>
    <comment ref="J271" authorId="1">
      <text>
        <r>
          <rPr>
            <sz val="8"/>
            <rFont val="Tahoma"/>
            <family val="0"/>
          </rPr>
          <t xml:space="preserve">Stratocumulus. Vis 10m
</t>
        </r>
      </text>
    </comment>
    <comment ref="S270" authorId="1">
      <text>
        <r>
          <rPr>
            <sz val="8"/>
            <rFont val="Tahoma"/>
            <family val="0"/>
          </rPr>
          <t xml:space="preserve">f
</t>
        </r>
      </text>
    </comment>
    <comment ref="J270" authorId="1">
      <text>
        <r>
          <rPr>
            <sz val="8"/>
            <rFont val="Tahoma"/>
            <family val="0"/>
          </rPr>
          <t xml:space="preserve">Altostratus. Vis 10m
</t>
        </r>
      </text>
    </comment>
    <comment ref="S271" authorId="1">
      <text>
        <r>
          <rPr>
            <sz val="8"/>
            <rFont val="Tahoma"/>
            <family val="0"/>
          </rPr>
          <t xml:space="preserve">r
</t>
        </r>
      </text>
    </comment>
    <comment ref="J272" authorId="2">
      <text>
        <r>
          <rPr>
            <sz val="9"/>
            <rFont val="Tahoma"/>
            <family val="0"/>
          </rPr>
          <t xml:space="preserve">Stratus. Vis 7m
</t>
        </r>
      </text>
    </comment>
    <comment ref="P271" authorId="2">
      <text>
        <r>
          <rPr>
            <sz val="9"/>
            <rFont val="Tahoma"/>
            <family val="0"/>
          </rPr>
          <t xml:space="preserve">tr
</t>
        </r>
      </text>
    </comment>
    <comment ref="S272" authorId="2">
      <text>
        <r>
          <rPr>
            <sz val="9"/>
            <rFont val="Tahoma"/>
            <family val="0"/>
          </rPr>
          <t xml:space="preserve">s
</t>
        </r>
      </text>
    </comment>
    <comment ref="J273" authorId="2">
      <text>
        <r>
          <rPr>
            <sz val="9"/>
            <rFont val="Tahoma"/>
            <family val="0"/>
          </rPr>
          <t xml:space="preserve">Stratocumulus. Vis 10m
</t>
        </r>
      </text>
    </comment>
    <comment ref="S273" authorId="2">
      <text>
        <r>
          <rPr>
            <sz val="9"/>
            <rFont val="Tahoma"/>
            <family val="0"/>
          </rPr>
          <t xml:space="preserve">r
</t>
        </r>
      </text>
    </comment>
    <comment ref="J274" authorId="2">
      <text>
        <r>
          <rPr>
            <sz val="9"/>
            <rFont val="Tahoma"/>
            <family val="0"/>
          </rPr>
          <t xml:space="preserve">Stratus. (drizzle) mist..vis &lt;0.5 mile.
</t>
        </r>
      </text>
    </comment>
    <comment ref="S274" authorId="2">
      <text>
        <r>
          <rPr>
            <sz val="9"/>
            <rFont val="Tahoma"/>
            <family val="0"/>
          </rPr>
          <t xml:space="preserve">fs
</t>
        </r>
      </text>
    </comment>
    <comment ref="J275" authorId="2">
      <text>
        <r>
          <rPr>
            <sz val="9"/>
            <rFont val="Tahoma"/>
            <family val="0"/>
          </rPr>
          <t xml:space="preserve">Stratus vis 1m
</t>
        </r>
      </text>
    </comment>
    <comment ref="P274" authorId="2">
      <text>
        <r>
          <rPr>
            <sz val="9"/>
            <rFont val="Tahoma"/>
            <family val="0"/>
          </rPr>
          <t xml:space="preserve">tr
</t>
        </r>
      </text>
    </comment>
    <comment ref="S275" authorId="2">
      <text>
        <r>
          <rPr>
            <sz val="9"/>
            <rFont val="Tahoma"/>
            <family val="0"/>
          </rPr>
          <t xml:space="preserve">f
</t>
        </r>
      </text>
    </comment>
    <comment ref="J276" authorId="2">
      <text>
        <r>
          <rPr>
            <sz val="9"/>
            <rFont val="Tahoma"/>
            <family val="0"/>
          </rPr>
          <t xml:space="preserve">early fog vis 300 yards. Stratus. Vis &lt;1m
</t>
        </r>
      </text>
    </comment>
    <comment ref="S276" authorId="2">
      <text>
        <r>
          <rPr>
            <sz val="9"/>
            <rFont val="Tahoma"/>
            <family val="0"/>
          </rPr>
          <t xml:space="preserve">f
</t>
        </r>
      </text>
    </comment>
    <comment ref="J277" authorId="2">
      <text>
        <r>
          <rPr>
            <sz val="9"/>
            <rFont val="Tahoma"/>
            <family val="0"/>
          </rPr>
          <t xml:space="preserve">Altocumulus. Vis 10m
</t>
        </r>
      </text>
    </comment>
    <comment ref="S277" authorId="2">
      <text>
        <r>
          <rPr>
            <sz val="9"/>
            <rFont val="Tahoma"/>
            <family val="0"/>
          </rPr>
          <t xml:space="preserve">r
</t>
        </r>
      </text>
    </comment>
    <comment ref="J278" authorId="2">
      <text>
        <r>
          <rPr>
            <sz val="9"/>
            <rFont val="Tahoma"/>
            <family val="0"/>
          </rPr>
          <t xml:space="preserve">Altocumulus, Cirrus. Vis 10m
</t>
        </r>
      </text>
    </comment>
    <comment ref="S278" authorId="2">
      <text>
        <r>
          <rPr>
            <sz val="9"/>
            <rFont val="Tahoma"/>
            <family val="0"/>
          </rPr>
          <t xml:space="preserve">s
</t>
        </r>
      </text>
    </comment>
    <comment ref="J279" authorId="2">
      <text>
        <r>
          <rPr>
            <sz val="9"/>
            <rFont val="Tahoma"/>
            <family val="0"/>
          </rPr>
          <t xml:space="preserve">Cirrus vis 0.5 mile. Mist.
</t>
        </r>
      </text>
    </comment>
    <comment ref="S279" authorId="2">
      <text>
        <r>
          <rPr>
            <sz val="9"/>
            <rFont val="Tahoma"/>
            <family val="0"/>
          </rPr>
          <t xml:space="preserve">f
</t>
        </r>
      </text>
    </comment>
    <comment ref="J280" authorId="2">
      <text>
        <r>
          <rPr>
            <sz val="9"/>
            <rFont val="Tahoma"/>
            <family val="0"/>
          </rPr>
          <t xml:space="preserve">Altocumulus, Stratus fractus, Cirrocumulus. Vis 10m
</t>
        </r>
      </text>
    </comment>
    <comment ref="S280" authorId="2">
      <text>
        <r>
          <rPr>
            <sz val="9"/>
            <rFont val="Tahoma"/>
            <family val="0"/>
          </rPr>
          <t xml:space="preserve">fs
</t>
        </r>
      </text>
    </comment>
    <comment ref="J281" authorId="2">
      <text>
        <r>
          <rPr>
            <sz val="9"/>
            <rFont val="Tahoma"/>
            <family val="0"/>
          </rPr>
          <t xml:space="preserve">Stratocumulus, Stratus fractus. Vis 10m
</t>
        </r>
      </text>
    </comment>
    <comment ref="S281" authorId="2">
      <text>
        <r>
          <rPr>
            <sz val="9"/>
            <rFont val="Tahoma"/>
            <family val="0"/>
          </rPr>
          <t xml:space="preserve">fs
</t>
        </r>
      </text>
    </comment>
    <comment ref="J282" authorId="2">
      <text>
        <r>
          <rPr>
            <sz val="9"/>
            <rFont val="Tahoma"/>
            <family val="0"/>
          </rPr>
          <t xml:space="preserve">Stratus. Vis 4m
</t>
        </r>
      </text>
    </comment>
    <comment ref="S282" authorId="2">
      <text>
        <r>
          <rPr>
            <sz val="9"/>
            <rFont val="Tahoma"/>
            <family val="0"/>
          </rPr>
          <t xml:space="preserve">s
</t>
        </r>
      </text>
    </comment>
    <comment ref="J283" authorId="2">
      <text>
        <r>
          <rPr>
            <sz val="9"/>
            <rFont val="Tahoma"/>
            <family val="0"/>
          </rPr>
          <t xml:space="preserve">Stratus. Light rain. Vis &lt;1mile
</t>
        </r>
      </text>
    </comment>
    <comment ref="S283" authorId="2">
      <text>
        <r>
          <rPr>
            <sz val="9"/>
            <rFont val="Tahoma"/>
            <family val="0"/>
          </rPr>
          <t xml:space="preserve">fs
</t>
        </r>
      </text>
    </comment>
    <comment ref="J284" authorId="2">
      <text>
        <r>
          <rPr>
            <sz val="9"/>
            <rFont val="Tahoma"/>
            <family val="0"/>
          </rPr>
          <t xml:space="preserve">Stratus. Vis around 2 miles
</t>
        </r>
      </text>
    </comment>
    <comment ref="S284" authorId="2">
      <text>
        <r>
          <rPr>
            <sz val="9"/>
            <rFont val="Tahoma"/>
            <family val="0"/>
          </rPr>
          <t xml:space="preserve">fs
</t>
        </r>
      </text>
    </comment>
    <comment ref="E285" authorId="2">
      <text>
        <r>
          <rPr>
            <sz val="9"/>
            <rFont val="Tahoma"/>
            <family val="0"/>
          </rPr>
          <t xml:space="preserve">Night low 16c.
</t>
        </r>
      </text>
    </comment>
    <comment ref="J285" authorId="2">
      <text>
        <r>
          <rPr>
            <sz val="9"/>
            <rFont val="Tahoma"/>
            <family val="0"/>
          </rPr>
          <t xml:space="preserve">Stratus. Vis 2m
</t>
        </r>
      </text>
    </comment>
    <comment ref="S285" authorId="2">
      <text>
        <r>
          <rPr>
            <sz val="9"/>
            <rFont val="Tahoma"/>
            <family val="0"/>
          </rPr>
          <t xml:space="preserve">fs
</t>
        </r>
      </text>
    </comment>
    <comment ref="J286" authorId="2">
      <text>
        <r>
          <rPr>
            <sz val="9"/>
            <rFont val="Tahoma"/>
            <family val="0"/>
          </rPr>
          <t xml:space="preserve">Cirrus, Cirrocumulus, Stratus fractus. Vis 10m
</t>
        </r>
      </text>
    </comment>
    <comment ref="S286" authorId="2">
      <text>
        <r>
          <rPr>
            <sz val="9"/>
            <rFont val="Tahoma"/>
            <family val="0"/>
          </rPr>
          <t xml:space="preserve">r
</t>
        </r>
      </text>
    </comment>
    <comment ref="J287" authorId="2">
      <text>
        <r>
          <rPr>
            <sz val="9"/>
            <rFont val="Tahoma"/>
            <family val="0"/>
          </rPr>
          <t xml:space="preserve">Cirrus, Cirrocumulus. Vis 10m
</t>
        </r>
      </text>
    </comment>
    <comment ref="P286" authorId="2">
      <text>
        <r>
          <rPr>
            <sz val="9"/>
            <rFont val="Tahoma"/>
            <family val="0"/>
          </rPr>
          <t xml:space="preserve">tr
</t>
        </r>
      </text>
    </comment>
    <comment ref="S287" authorId="2">
      <text>
        <r>
          <rPr>
            <sz val="9"/>
            <rFont val="Tahoma"/>
            <family val="0"/>
          </rPr>
          <t xml:space="preserve">rs
</t>
        </r>
      </text>
    </comment>
    <comment ref="J288" authorId="2">
      <text>
        <r>
          <rPr>
            <sz val="9"/>
            <rFont val="Tahoma"/>
            <family val="0"/>
          </rPr>
          <t xml:space="preserve">Stratocumulus, Stratus fractus. Vis 10m
</t>
        </r>
      </text>
    </comment>
    <comment ref="S288" authorId="2">
      <text>
        <r>
          <rPr>
            <sz val="9"/>
            <rFont val="Tahoma"/>
            <family val="0"/>
          </rPr>
          <t xml:space="preserve">s
</t>
        </r>
      </text>
    </comment>
    <comment ref="E288" authorId="2">
      <text>
        <r>
          <rPr>
            <sz val="9"/>
            <rFont val="Tahoma"/>
            <family val="0"/>
          </rPr>
          <t xml:space="preserve">Night low 12.6c
</t>
        </r>
      </text>
    </comment>
    <comment ref="J289" authorId="2">
      <text>
        <r>
          <rPr>
            <sz val="9"/>
            <rFont val="Tahoma"/>
            <family val="0"/>
          </rPr>
          <t xml:space="preserve">Stratocumulus. Vis 10m
</t>
        </r>
      </text>
    </comment>
    <comment ref="S289" authorId="2">
      <text>
        <r>
          <rPr>
            <sz val="9"/>
            <rFont val="Tahoma"/>
            <family val="0"/>
          </rPr>
          <t xml:space="preserve">fs
</t>
        </r>
      </text>
    </comment>
    <comment ref="J290" authorId="2">
      <text>
        <r>
          <rPr>
            <sz val="9"/>
            <rFont val="Tahoma"/>
            <family val="0"/>
          </rPr>
          <t xml:space="preserve">Stratocumulus. Vis 10m
</t>
        </r>
      </text>
    </comment>
    <comment ref="S290" authorId="2">
      <text>
        <r>
          <rPr>
            <sz val="9"/>
            <rFont val="Tahoma"/>
            <family val="0"/>
          </rPr>
          <t xml:space="preserve">f
</t>
        </r>
      </text>
    </comment>
    <comment ref="J291" authorId="2">
      <text>
        <r>
          <rPr>
            <sz val="9"/>
            <rFont val="Tahoma"/>
            <family val="0"/>
          </rPr>
          <t xml:space="preserve">Cumulus fractus. Vis &gt;10m
</t>
        </r>
      </text>
    </comment>
    <comment ref="S291" authorId="2">
      <text>
        <r>
          <rPr>
            <sz val="9"/>
            <rFont val="Tahoma"/>
            <family val="0"/>
          </rPr>
          <t xml:space="preserve">r
</t>
        </r>
      </text>
    </comment>
    <comment ref="J292" authorId="2">
      <text>
        <r>
          <rPr>
            <sz val="9"/>
            <rFont val="Tahoma"/>
            <family val="0"/>
          </rPr>
          <t xml:space="preserve">Nimbostratus. (light rain, drizzle. Vis &lt;1mile
</t>
        </r>
      </text>
    </comment>
    <comment ref="S292" authorId="2">
      <text>
        <r>
          <rPr>
            <sz val="9"/>
            <rFont val="Tahoma"/>
            <family val="0"/>
          </rPr>
          <t xml:space="preserve">R
</t>
        </r>
      </text>
    </comment>
    <comment ref="J293" authorId="2">
      <text>
        <r>
          <rPr>
            <sz val="9"/>
            <rFont val="Tahoma"/>
            <family val="0"/>
          </rPr>
          <t xml:space="preserve">Stratus. Fog vis &lt;800 yds (mod drizzle)
</t>
        </r>
      </text>
    </comment>
    <comment ref="S293" authorId="2">
      <text>
        <r>
          <rPr>
            <sz val="9"/>
            <rFont val="Tahoma"/>
            <family val="0"/>
          </rPr>
          <t xml:space="preserve">f
</t>
        </r>
      </text>
    </comment>
    <comment ref="J294" authorId="2">
      <text>
        <r>
          <rPr>
            <sz val="9"/>
            <rFont val="Tahoma"/>
            <family val="0"/>
          </rPr>
          <t xml:space="preserve">Nimbostratus. (intermit..light to moderate rain. Vis 6m 
</t>
        </r>
      </text>
    </comment>
    <comment ref="S294" authorId="2">
      <text>
        <r>
          <rPr>
            <sz val="9"/>
            <rFont val="Tahoma"/>
            <family val="0"/>
          </rPr>
          <t xml:space="preserve">f
</t>
        </r>
      </text>
    </comment>
    <comment ref="J295" authorId="2">
      <text>
        <r>
          <rPr>
            <sz val="9"/>
            <rFont val="Tahoma"/>
            <family val="0"/>
          </rPr>
          <t xml:space="preserve">Nimbostratus. (cont light to mod rain. Vis &lt;1mile.
</t>
        </r>
      </text>
    </comment>
    <comment ref="S295" authorId="2">
      <text>
        <r>
          <rPr>
            <sz val="9"/>
            <rFont val="Tahoma"/>
            <family val="0"/>
          </rPr>
          <t xml:space="preserve">fs
</t>
        </r>
      </text>
    </comment>
    <comment ref="J296" authorId="2">
      <text>
        <r>
          <rPr>
            <sz val="9"/>
            <rFont val="Tahoma"/>
            <family val="0"/>
          </rPr>
          <t xml:space="preserve">Fog &lt;100 yards, dawn. Stratus
</t>
        </r>
      </text>
    </comment>
    <comment ref="S296" authorId="2">
      <text>
        <r>
          <rPr>
            <sz val="9"/>
            <rFont val="Tahoma"/>
            <family val="0"/>
          </rPr>
          <t xml:space="preserve">s
</t>
        </r>
      </text>
    </comment>
    <comment ref="J297" authorId="2">
      <text>
        <r>
          <rPr>
            <sz val="9"/>
            <rFont val="Tahoma"/>
            <family val="0"/>
          </rPr>
          <t xml:space="preserve">Altostratus, Stratus fractus. Vis 1 mile
</t>
        </r>
      </text>
    </comment>
    <comment ref="P296" authorId="2">
      <text>
        <r>
          <rPr>
            <sz val="9"/>
            <rFont val="Tahoma"/>
            <family val="0"/>
          </rPr>
          <t xml:space="preserve">tr
</t>
        </r>
      </text>
    </comment>
    <comment ref="S297" authorId="2">
      <text>
        <r>
          <rPr>
            <sz val="9"/>
            <rFont val="Tahoma"/>
            <family val="0"/>
          </rPr>
          <t xml:space="preserve">f
</t>
        </r>
      </text>
    </comment>
    <comment ref="J298" authorId="2">
      <text>
        <r>
          <rPr>
            <sz val="9"/>
            <rFont val="Tahoma"/>
            <family val="0"/>
          </rPr>
          <t xml:space="preserve">clear vis 6m
</t>
        </r>
      </text>
    </comment>
    <comment ref="S298" authorId="2">
      <text>
        <r>
          <rPr>
            <sz val="9"/>
            <rFont val="Tahoma"/>
            <family val="0"/>
          </rPr>
          <t xml:space="preserve">r
</t>
        </r>
      </text>
    </comment>
    <comment ref="J299" authorId="2">
      <text>
        <r>
          <rPr>
            <sz val="9"/>
            <rFont val="Tahoma"/>
            <family val="0"/>
          </rPr>
          <t xml:space="preserve">Fog &lt;250 yards
</t>
        </r>
      </text>
    </comment>
    <comment ref="S299" authorId="2">
      <text>
        <r>
          <rPr>
            <sz val="9"/>
            <rFont val="Tahoma"/>
            <family val="0"/>
          </rPr>
          <t xml:space="preserve">s
</t>
        </r>
      </text>
    </comment>
    <comment ref="J300" authorId="2">
      <text>
        <r>
          <rPr>
            <sz val="9"/>
            <rFont val="Tahoma"/>
            <family val="0"/>
          </rPr>
          <t xml:space="preserve">Stratus. Vis 8m
</t>
        </r>
      </text>
    </comment>
    <comment ref="S300" authorId="2">
      <text>
        <r>
          <rPr>
            <sz val="9"/>
            <rFont val="Tahoma"/>
            <family val="0"/>
          </rPr>
          <t xml:space="preserve">f
</t>
        </r>
      </text>
    </comment>
    <comment ref="E300" authorId="2">
      <text>
        <r>
          <rPr>
            <sz val="9"/>
            <rFont val="Tahoma"/>
            <family val="0"/>
          </rPr>
          <t xml:space="preserve">night low 11.8c
</t>
        </r>
      </text>
    </comment>
    <comment ref="J301" authorId="2">
      <text>
        <r>
          <rPr>
            <sz val="9"/>
            <rFont val="Tahoma"/>
            <family val="0"/>
          </rPr>
          <t xml:space="preserve">Nimbostratus, Altostratus vis 10m
</t>
        </r>
      </text>
    </comment>
    <comment ref="S301" authorId="2">
      <text>
        <r>
          <rPr>
            <sz val="9"/>
            <rFont val="Tahoma"/>
            <family val="0"/>
          </rPr>
          <t xml:space="preserve">fs
</t>
        </r>
      </text>
    </comment>
    <comment ref="P301" authorId="2">
      <text>
        <r>
          <rPr>
            <sz val="9"/>
            <rFont val="Tahoma"/>
            <family val="0"/>
          </rPr>
          <t>Thunder heard mid afternoon.</t>
        </r>
      </text>
    </comment>
    <comment ref="S302" authorId="2">
      <text>
        <r>
          <rPr>
            <sz val="9"/>
            <rFont val="Tahoma"/>
            <family val="0"/>
          </rPr>
          <t xml:space="preserve">fs
</t>
        </r>
      </text>
    </comment>
    <comment ref="J302" authorId="2">
      <text>
        <r>
          <rPr>
            <sz val="9"/>
            <rFont val="Tahoma"/>
            <family val="0"/>
          </rPr>
          <t xml:space="preserve">Nimbostratus light to mos rain. Vis 4 miles
</t>
        </r>
      </text>
    </comment>
    <comment ref="E303" authorId="2">
      <text>
        <r>
          <rPr>
            <sz val="9"/>
            <rFont val="Tahoma"/>
            <family val="0"/>
          </rPr>
          <t xml:space="preserve">overnight min 14.6c
</t>
        </r>
      </text>
    </comment>
    <comment ref="J303" authorId="2">
      <text>
        <r>
          <rPr>
            <sz val="9"/>
            <rFont val="Tahoma"/>
            <family val="0"/>
          </rPr>
          <t xml:space="preserve">Nimbostratus. Vis 10m
</t>
        </r>
      </text>
    </comment>
    <comment ref="S303" authorId="2">
      <text>
        <r>
          <rPr>
            <sz val="9"/>
            <rFont val="Tahoma"/>
            <family val="0"/>
          </rPr>
          <t xml:space="preserve">f
</t>
        </r>
      </text>
    </comment>
    <comment ref="J304" authorId="2">
      <text>
        <r>
          <rPr>
            <sz val="9"/>
            <rFont val="Tahoma"/>
            <family val="0"/>
          </rPr>
          <t xml:space="preserve">Stratus. Altocumulus. Vis 10m
</t>
        </r>
      </text>
    </comment>
    <comment ref="S304" authorId="2">
      <text>
        <r>
          <rPr>
            <sz val="9"/>
            <rFont val="Tahoma"/>
            <family val="0"/>
          </rPr>
          <t xml:space="preserve">rs
</t>
        </r>
      </text>
    </comment>
    <comment ref="J305" authorId="2">
      <text>
        <r>
          <rPr>
            <sz val="9"/>
            <rFont val="Tahoma"/>
            <family val="0"/>
          </rPr>
          <t xml:space="preserve">Cirrocumulus. Vis 10m
</t>
        </r>
      </text>
    </comment>
    <comment ref="S305" authorId="2">
      <text>
        <r>
          <rPr>
            <sz val="9"/>
            <rFont val="Tahoma"/>
            <family val="0"/>
          </rPr>
          <t xml:space="preserve">r
</t>
        </r>
      </text>
    </comment>
    <comment ref="E306" authorId="2">
      <text>
        <r>
          <rPr>
            <sz val="9"/>
            <rFont val="Tahoma"/>
            <family val="0"/>
          </rPr>
          <t xml:space="preserve">night low 11.4c
</t>
        </r>
      </text>
    </comment>
    <comment ref="J306" authorId="2">
      <text>
        <r>
          <rPr>
            <sz val="9"/>
            <rFont val="Tahoma"/>
            <family val="0"/>
          </rPr>
          <t xml:space="preserve">Stratus, Cirrus. Vis 10m
</t>
        </r>
      </text>
    </comment>
    <comment ref="S306" authorId="2">
      <text>
        <r>
          <rPr>
            <sz val="9"/>
            <rFont val="Tahoma"/>
            <family val="0"/>
          </rPr>
          <t xml:space="preserve">f
</t>
        </r>
      </text>
    </comment>
    <comment ref="J307" authorId="2">
      <text>
        <r>
          <rPr>
            <sz val="9"/>
            <rFont val="Tahoma"/>
            <family val="0"/>
          </rPr>
          <t xml:space="preserve">Stratus. Vis 10m
</t>
        </r>
      </text>
    </comment>
    <comment ref="S307" authorId="2">
      <text>
        <r>
          <rPr>
            <sz val="9"/>
            <rFont val="Tahoma"/>
            <family val="0"/>
          </rPr>
          <t xml:space="preserve">s
</t>
        </r>
      </text>
    </comment>
    <comment ref="J308" authorId="2">
      <text>
        <r>
          <rPr>
            <sz val="9"/>
            <rFont val="Tahoma"/>
            <family val="0"/>
          </rPr>
          <t xml:space="preserve">Stratus, Cirrus. Vis 10m
</t>
        </r>
      </text>
    </comment>
    <comment ref="J309" authorId="2">
      <text>
        <r>
          <rPr>
            <sz val="9"/>
            <rFont val="Tahoma"/>
            <family val="0"/>
          </rPr>
          <t xml:space="preserve">Nimbostratus. Vis 7m
</t>
        </r>
      </text>
    </comment>
    <comment ref="S309" authorId="2">
      <text>
        <r>
          <rPr>
            <sz val="9"/>
            <rFont val="Tahoma"/>
            <family val="0"/>
          </rPr>
          <t xml:space="preserve">r
</t>
        </r>
      </text>
    </comment>
    <comment ref="J310" authorId="2">
      <text>
        <r>
          <rPr>
            <sz val="9"/>
            <rFont val="Tahoma"/>
            <family val="0"/>
          </rPr>
          <t xml:space="preserve">Cumulus congestus. Vis 10m
</t>
        </r>
      </text>
    </comment>
    <comment ref="S310" authorId="2">
      <text>
        <r>
          <rPr>
            <sz val="9"/>
            <rFont val="Tahoma"/>
            <family val="0"/>
          </rPr>
          <t xml:space="preserve">r
</t>
        </r>
      </text>
    </comment>
    <comment ref="J311" authorId="2">
      <text>
        <r>
          <rPr>
            <sz val="9"/>
            <rFont val="Tahoma"/>
            <family val="0"/>
          </rPr>
          <t xml:space="preserve">Altocumulus, Cirrocumulus. Vis 10m
</t>
        </r>
      </text>
    </comment>
    <comment ref="P310" authorId="2">
      <text>
        <r>
          <rPr>
            <sz val="9"/>
            <rFont val="Tahoma"/>
            <family val="0"/>
          </rPr>
          <t xml:space="preserve">tr
</t>
        </r>
      </text>
    </comment>
    <comment ref="S311" authorId="2">
      <text>
        <r>
          <rPr>
            <sz val="9"/>
            <rFont val="Tahoma"/>
            <family val="0"/>
          </rPr>
          <t xml:space="preserve">rs
</t>
        </r>
      </text>
    </comment>
    <comment ref="E312" authorId="2">
      <text>
        <r>
          <rPr>
            <sz val="9"/>
            <rFont val="Tahoma"/>
            <family val="0"/>
          </rPr>
          <t xml:space="preserve">night low 7.5c.
</t>
        </r>
      </text>
    </comment>
    <comment ref="J312" authorId="2">
      <text>
        <r>
          <rPr>
            <sz val="9"/>
            <rFont val="Tahoma"/>
            <family val="0"/>
          </rPr>
          <t xml:space="preserve">Altostratus, Altocumulus. Vis 10m
</t>
        </r>
      </text>
    </comment>
    <comment ref="S312" authorId="2">
      <text>
        <r>
          <rPr>
            <sz val="9"/>
            <rFont val="Tahoma"/>
            <family val="0"/>
          </rPr>
          <t xml:space="preserve">s
</t>
        </r>
      </text>
    </comment>
    <comment ref="J313" authorId="2">
      <text>
        <r>
          <rPr>
            <sz val="9"/>
            <rFont val="Tahoma"/>
            <family val="0"/>
          </rPr>
          <t xml:space="preserve">Altostratus, Vis 8m
</t>
        </r>
      </text>
    </comment>
    <comment ref="S313" authorId="2">
      <text>
        <r>
          <rPr>
            <sz val="9"/>
            <rFont val="Tahoma"/>
            <family val="0"/>
          </rPr>
          <t xml:space="preserve">f
</t>
        </r>
      </text>
    </comment>
    <comment ref="J314" authorId="2">
      <text>
        <r>
          <rPr>
            <sz val="9"/>
            <rFont val="Tahoma"/>
            <family val="0"/>
          </rPr>
          <t xml:space="preserve">Fog early &lt;200 Yards. Stratus. Misty at observation. Vis &lt;1mile
</t>
        </r>
      </text>
    </comment>
    <comment ref="S314" authorId="2">
      <text>
        <r>
          <rPr>
            <sz val="9"/>
            <rFont val="Tahoma"/>
            <family val="0"/>
          </rPr>
          <t xml:space="preserve">f
</t>
        </r>
      </text>
    </comment>
    <comment ref="J315" authorId="2">
      <text>
        <r>
          <rPr>
            <sz val="9"/>
            <rFont val="Tahoma"/>
            <family val="0"/>
          </rPr>
          <t xml:space="preserve">Stratocumulus. Vis &gt;10m
</t>
        </r>
      </text>
    </comment>
    <comment ref="S315" authorId="2">
      <text>
        <r>
          <rPr>
            <sz val="9"/>
            <rFont val="Tahoma"/>
            <family val="0"/>
          </rPr>
          <t xml:space="preserve">r
</t>
        </r>
      </text>
    </comment>
    <comment ref="J316" authorId="2">
      <text>
        <r>
          <rPr>
            <sz val="9"/>
            <rFont val="Tahoma"/>
            <family val="0"/>
          </rPr>
          <t xml:space="preserve">vis 10m
</t>
        </r>
      </text>
    </comment>
    <comment ref="S316" authorId="2">
      <text>
        <r>
          <rPr>
            <sz val="9"/>
            <rFont val="Tahoma"/>
            <family val="0"/>
          </rPr>
          <t xml:space="preserve">r
</t>
        </r>
      </text>
    </comment>
    <comment ref="J317" authorId="2">
      <text>
        <r>
          <rPr>
            <sz val="9"/>
            <rFont val="Tahoma"/>
            <family val="0"/>
          </rPr>
          <t xml:space="preserve">Nimbostratus Vis 4 m
</t>
        </r>
      </text>
    </comment>
    <comment ref="S317" authorId="2">
      <text>
        <r>
          <rPr>
            <sz val="9"/>
            <rFont val="Tahoma"/>
            <family val="0"/>
          </rPr>
          <t xml:space="preserve">f
</t>
        </r>
      </text>
    </comment>
    <comment ref="J318" authorId="2">
      <text>
        <r>
          <rPr>
            <sz val="9"/>
            <rFont val="Tahoma"/>
            <family val="0"/>
          </rPr>
          <t xml:space="preserve">Altostratus. Vis 7 m
</t>
        </r>
      </text>
    </comment>
    <comment ref="S318" authorId="2">
      <text>
        <r>
          <rPr>
            <sz val="9"/>
            <rFont val="Tahoma"/>
            <family val="0"/>
          </rPr>
          <t xml:space="preserve">rs
</t>
        </r>
      </text>
    </comment>
    <comment ref="J319" authorId="2">
      <text>
        <r>
          <rPr>
            <sz val="9"/>
            <rFont val="Tahoma"/>
            <family val="0"/>
          </rPr>
          <t xml:space="preserve">Cirrostratus. Vis 10m
</t>
        </r>
      </text>
    </comment>
    <comment ref="S319" authorId="2">
      <text>
        <r>
          <rPr>
            <sz val="9"/>
            <rFont val="Tahoma"/>
            <family val="0"/>
          </rPr>
          <t xml:space="preserve">r
</t>
        </r>
      </text>
    </comment>
    <comment ref="J320" authorId="2">
      <text>
        <r>
          <rPr>
            <sz val="9"/>
            <rFont val="Tahoma"/>
            <family val="0"/>
          </rPr>
          <t xml:space="preserve">Stratus, Cirrus. Vis 8-10m
</t>
        </r>
      </text>
    </comment>
    <comment ref="P319" authorId="2">
      <text>
        <r>
          <rPr>
            <sz val="9"/>
            <rFont val="Tahoma"/>
            <family val="0"/>
          </rPr>
          <t xml:space="preserve">tr
</t>
        </r>
      </text>
    </comment>
    <comment ref="S320" authorId="2">
      <text>
        <r>
          <rPr>
            <sz val="9"/>
            <rFont val="Tahoma"/>
            <family val="0"/>
          </rPr>
          <t xml:space="preserve">s
</t>
        </r>
      </text>
    </comment>
    <comment ref="J321" authorId="2">
      <text>
        <r>
          <rPr>
            <sz val="9"/>
            <rFont val="Tahoma"/>
            <family val="0"/>
          </rPr>
          <t xml:space="preserve">Altostratus, vis 10m
</t>
        </r>
      </text>
    </comment>
    <comment ref="S321" authorId="2">
      <text>
        <r>
          <rPr>
            <sz val="9"/>
            <rFont val="Tahoma"/>
            <family val="0"/>
          </rPr>
          <t xml:space="preserve">s
</t>
        </r>
      </text>
    </comment>
    <comment ref="J322" authorId="2">
      <text>
        <r>
          <rPr>
            <sz val="9"/>
            <rFont val="Tahoma"/>
            <family val="0"/>
          </rPr>
          <t xml:space="preserve">Cirrus. Vis 10m
</t>
        </r>
      </text>
    </comment>
    <comment ref="P321" authorId="2">
      <text>
        <r>
          <rPr>
            <sz val="9"/>
            <rFont val="Tahoma"/>
            <family val="0"/>
          </rPr>
          <t xml:space="preserve">tr
</t>
        </r>
      </text>
    </comment>
    <comment ref="S322" authorId="2">
      <text>
        <r>
          <rPr>
            <sz val="9"/>
            <rFont val="Tahoma"/>
            <family val="0"/>
          </rPr>
          <t xml:space="preserve">r
</t>
        </r>
      </text>
    </comment>
    <comment ref="J323" authorId="2">
      <text>
        <r>
          <rPr>
            <sz val="9"/>
            <rFont val="Tahoma"/>
            <family val="0"/>
          </rPr>
          <t xml:space="preserve">Nimbostratus. Vis &lt;1mile
</t>
        </r>
      </text>
    </comment>
    <comment ref="S323" authorId="2">
      <text>
        <r>
          <rPr>
            <sz val="9"/>
            <rFont val="Tahoma"/>
            <family val="0"/>
          </rPr>
          <t xml:space="preserve">f
</t>
        </r>
      </text>
    </comment>
    <comment ref="D322" authorId="2">
      <text>
        <r>
          <rPr>
            <sz val="9"/>
            <rFont val="Tahoma"/>
            <family val="0"/>
          </rPr>
          <t xml:space="preserve">Max to 18:00 8.2c
</t>
        </r>
      </text>
    </comment>
    <comment ref="J324" authorId="2">
      <text>
        <r>
          <rPr>
            <sz val="9"/>
            <rFont val="Tahoma"/>
            <family val="0"/>
          </rPr>
          <t xml:space="preserve">Stratus vis 10m
</t>
        </r>
      </text>
    </comment>
    <comment ref="S324" authorId="2">
      <text>
        <r>
          <rPr>
            <sz val="9"/>
            <rFont val="Tahoma"/>
            <family val="0"/>
          </rPr>
          <t xml:space="preserve">r
</t>
        </r>
      </text>
    </comment>
    <comment ref="J325" authorId="2">
      <text>
        <r>
          <rPr>
            <sz val="9"/>
            <rFont val="Tahoma"/>
            <family val="0"/>
          </rPr>
          <t xml:space="preserve">Cirrus, Cirrocumulus. Vis 6m
</t>
        </r>
      </text>
    </comment>
    <comment ref="P324" authorId="2">
      <text>
        <r>
          <rPr>
            <sz val="9"/>
            <rFont val="Tahoma"/>
            <family val="0"/>
          </rPr>
          <t xml:space="preserve">tr
</t>
        </r>
      </text>
    </comment>
    <comment ref="S325" authorId="2">
      <text>
        <r>
          <rPr>
            <sz val="9"/>
            <rFont val="Tahoma"/>
            <family val="0"/>
          </rPr>
          <t xml:space="preserve">s
</t>
        </r>
      </text>
    </comment>
    <comment ref="E326" authorId="2">
      <text>
        <r>
          <rPr>
            <sz val="9"/>
            <rFont val="Tahoma"/>
            <family val="0"/>
          </rPr>
          <t xml:space="preserve">Night low 6.6c
</t>
        </r>
      </text>
    </comment>
    <comment ref="J326" authorId="2">
      <text>
        <r>
          <rPr>
            <sz val="9"/>
            <rFont val="Tahoma"/>
            <family val="0"/>
          </rPr>
          <t xml:space="preserve">Stratocumulus. Vis &gt;10m 
</t>
        </r>
      </text>
    </comment>
    <comment ref="S326" authorId="2">
      <text>
        <r>
          <rPr>
            <sz val="9"/>
            <rFont val="Tahoma"/>
            <family val="0"/>
          </rPr>
          <t xml:space="preserve">rs
</t>
        </r>
      </text>
    </comment>
    <comment ref="J327" authorId="2">
      <text>
        <r>
          <rPr>
            <sz val="9"/>
            <rFont val="Tahoma"/>
            <family val="0"/>
          </rPr>
          <t xml:space="preserve">Stratocumulus Vis 10m 
</t>
        </r>
      </text>
    </comment>
    <comment ref="S327" authorId="2">
      <text>
        <r>
          <rPr>
            <sz val="9"/>
            <rFont val="Tahoma"/>
            <family val="0"/>
          </rPr>
          <t xml:space="preserve">r
</t>
        </r>
      </text>
    </comment>
    <comment ref="E328" authorId="2">
      <text>
        <r>
          <rPr>
            <sz val="9"/>
            <rFont val="Tahoma"/>
            <family val="0"/>
          </rPr>
          <t xml:space="preserve">night low 6.8c.
</t>
        </r>
      </text>
    </comment>
    <comment ref="J328" authorId="2">
      <text>
        <r>
          <rPr>
            <sz val="9"/>
            <rFont val="Tahoma"/>
            <family val="0"/>
          </rPr>
          <t xml:space="preserve">Stratus, mist. Vis 1 M
</t>
        </r>
      </text>
    </comment>
    <comment ref="S328" authorId="2">
      <text>
        <r>
          <rPr>
            <sz val="9"/>
            <rFont val="Tahoma"/>
            <family val="0"/>
          </rPr>
          <t xml:space="preserve">fs
</t>
        </r>
      </text>
    </comment>
    <comment ref="D327" authorId="2">
      <text>
        <r>
          <rPr>
            <sz val="9"/>
            <rFont val="Tahoma"/>
            <family val="0"/>
          </rPr>
          <t xml:space="preserve">max to 18:00 GMT 6.8c
</t>
        </r>
      </text>
    </comment>
    <comment ref="J329" authorId="2">
      <text>
        <r>
          <rPr>
            <sz val="9"/>
            <rFont val="Tahoma"/>
            <family val="0"/>
          </rPr>
          <t xml:space="preserve">Stratocumulus. Vis &lt;1 mile. Mist.
</t>
        </r>
      </text>
    </comment>
    <comment ref="S329" authorId="2">
      <text>
        <r>
          <rPr>
            <sz val="9"/>
            <rFont val="Tahoma"/>
            <family val="0"/>
          </rPr>
          <t xml:space="preserve">fs
</t>
        </r>
      </text>
    </comment>
    <comment ref="P328" authorId="2">
      <text>
        <r>
          <rPr>
            <sz val="9"/>
            <rFont val="Tahoma"/>
            <family val="0"/>
          </rPr>
          <t xml:space="preserve">tr
</t>
        </r>
      </text>
    </comment>
    <comment ref="J330" authorId="2">
      <text>
        <r>
          <rPr>
            <sz val="9"/>
            <rFont val="Tahoma"/>
            <family val="0"/>
          </rPr>
          <t xml:space="preserve">Stratus vis 1m (mist)
</t>
        </r>
      </text>
    </comment>
    <comment ref="S330" authorId="2">
      <text>
        <r>
          <rPr>
            <sz val="9"/>
            <rFont val="Tahoma"/>
            <family val="0"/>
          </rPr>
          <t xml:space="preserve">f
</t>
        </r>
      </text>
    </comment>
    <comment ref="J331" authorId="2">
      <text>
        <r>
          <rPr>
            <sz val="9"/>
            <rFont val="Tahoma"/>
            <family val="0"/>
          </rPr>
          <t xml:space="preserve">Stratus fractus vis &gt;10m
</t>
        </r>
      </text>
    </comment>
    <comment ref="S331" authorId="2">
      <text>
        <r>
          <rPr>
            <sz val="9"/>
            <rFont val="Tahoma"/>
            <family val="0"/>
          </rPr>
          <t xml:space="preserve">R
</t>
        </r>
      </text>
    </comment>
    <comment ref="D331" authorId="2">
      <text>
        <r>
          <rPr>
            <sz val="9"/>
            <rFont val="Tahoma"/>
            <family val="0"/>
          </rPr>
          <t xml:space="preserve">Day time high 4.7c
</t>
        </r>
      </text>
    </comment>
    <comment ref="J332" authorId="2">
      <text>
        <r>
          <rPr>
            <sz val="9"/>
            <rFont val="Tahoma"/>
            <family val="0"/>
          </rPr>
          <t xml:space="preserve">Nimbostratus (moderate rain) &lt;1mile
</t>
        </r>
      </text>
    </comment>
    <comment ref="P332" authorId="2">
      <text>
        <r>
          <rPr>
            <sz val="9"/>
            <rFont val="Tahoma"/>
            <family val="0"/>
          </rPr>
          <t xml:space="preserve">Hail am, rain briefly turning to sleet.
</t>
        </r>
      </text>
    </comment>
    <comment ref="J333" authorId="2">
      <text>
        <r>
          <rPr>
            <sz val="9"/>
            <rFont val="Tahoma"/>
            <family val="0"/>
          </rPr>
          <t xml:space="preserve">Stratus fractus. Vis 10m
</t>
        </r>
      </text>
    </comment>
    <comment ref="S333" authorId="2">
      <text>
        <r>
          <rPr>
            <sz val="9"/>
            <rFont val="Tahoma"/>
            <family val="0"/>
          </rPr>
          <t xml:space="preserve">r
</t>
        </r>
      </text>
    </comment>
    <comment ref="J334" authorId="2">
      <text>
        <r>
          <rPr>
            <sz val="9"/>
            <rFont val="Tahoma"/>
            <family val="0"/>
          </rPr>
          <t xml:space="preserve">Stratocumulus. Vis 10m
</t>
        </r>
      </text>
    </comment>
    <comment ref="S334" authorId="2">
      <text>
        <r>
          <rPr>
            <sz val="9"/>
            <rFont val="Tahoma"/>
            <family val="0"/>
          </rPr>
          <t xml:space="preserve">rs
</t>
        </r>
      </text>
    </comment>
    <comment ref="J335" authorId="2">
      <text>
        <r>
          <rPr>
            <sz val="9"/>
            <rFont val="Tahoma"/>
            <family val="0"/>
          </rPr>
          <t xml:space="preserve">Stratocumulus. Vis 2m
</t>
        </r>
      </text>
    </comment>
    <comment ref="P334" authorId="2">
      <text>
        <r>
          <rPr>
            <sz val="9"/>
            <rFont val="Tahoma"/>
            <family val="0"/>
          </rPr>
          <t xml:space="preserve">tr
</t>
        </r>
      </text>
    </comment>
    <comment ref="S335" authorId="2">
      <text>
        <r>
          <rPr>
            <sz val="9"/>
            <rFont val="Tahoma"/>
            <family val="0"/>
          </rPr>
          <t xml:space="preserve">rs
</t>
        </r>
      </text>
    </comment>
    <comment ref="E336" authorId="2">
      <text>
        <r>
          <rPr>
            <sz val="9"/>
            <rFont val="Tahoma"/>
            <family val="0"/>
          </rPr>
          <t xml:space="preserve">Night low 1.3c
</t>
        </r>
      </text>
    </comment>
    <comment ref="D335" authorId="2">
      <text>
        <r>
          <rPr>
            <sz val="9"/>
            <rFont val="Tahoma"/>
            <family val="0"/>
          </rPr>
          <t xml:space="preserve">Day high 3.6c
</t>
        </r>
      </text>
    </comment>
    <comment ref="J336" authorId="2">
      <text>
        <r>
          <rPr>
            <sz val="9"/>
            <rFont val="Tahoma"/>
            <family val="0"/>
          </rPr>
          <t xml:space="preserve">Stratocumulus. Vis 10m
</t>
        </r>
      </text>
    </comment>
    <comment ref="S336" authorId="2">
      <text>
        <r>
          <rPr>
            <sz val="9"/>
            <rFont val="Tahoma"/>
            <family val="0"/>
          </rPr>
          <t xml:space="preserve">r
</t>
        </r>
      </text>
    </comment>
    <comment ref="J337" authorId="2">
      <text>
        <r>
          <rPr>
            <sz val="9"/>
            <rFont val="Tahoma"/>
            <family val="0"/>
          </rPr>
          <t xml:space="preserve">Stratocumulus, vis 10m
</t>
        </r>
      </text>
    </comment>
    <comment ref="P336" authorId="2">
      <text>
        <r>
          <rPr>
            <sz val="9"/>
            <rFont val="Tahoma"/>
            <family val="0"/>
          </rPr>
          <t xml:space="preserve">tr
</t>
        </r>
      </text>
    </comment>
    <comment ref="S337" authorId="2">
      <text>
        <r>
          <rPr>
            <sz val="9"/>
            <rFont val="Tahoma"/>
            <family val="0"/>
          </rPr>
          <t xml:space="preserve">rs
</t>
        </r>
      </text>
    </comment>
    <comment ref="J338" authorId="2">
      <text>
        <r>
          <rPr>
            <sz val="9"/>
            <rFont val="Tahoma"/>
            <family val="0"/>
          </rPr>
          <t xml:space="preserve">Stratocumulus vis 1m mist.
</t>
        </r>
      </text>
    </comment>
    <comment ref="P337" authorId="2">
      <text>
        <r>
          <rPr>
            <sz val="9"/>
            <rFont val="Tahoma"/>
            <family val="0"/>
          </rPr>
          <t xml:space="preserve">tr
</t>
        </r>
      </text>
    </comment>
    <comment ref="S338" authorId="2">
      <text>
        <r>
          <rPr>
            <sz val="9"/>
            <rFont val="Tahoma"/>
            <family val="0"/>
          </rPr>
          <t xml:space="preserve">s
</t>
        </r>
      </text>
    </comment>
    <comment ref="E339" authorId="2">
      <text>
        <r>
          <rPr>
            <sz val="9"/>
            <rFont val="Tahoma"/>
            <family val="0"/>
          </rPr>
          <t xml:space="preserve">night low 4.7c
</t>
        </r>
      </text>
    </comment>
    <comment ref="D338" authorId="2">
      <text>
        <r>
          <rPr>
            <sz val="9"/>
            <rFont val="Tahoma"/>
            <family val="0"/>
          </rPr>
          <t xml:space="preserve">Max to 18:00 =4.7c
</t>
        </r>
      </text>
    </comment>
    <comment ref="J339" authorId="2">
      <text>
        <r>
          <rPr>
            <sz val="9"/>
            <rFont val="Tahoma"/>
            <family val="0"/>
          </rPr>
          <t xml:space="preserve">Stratocumulus. Altocumulus. Vis 10m
</t>
        </r>
      </text>
    </comment>
    <comment ref="P338" authorId="2">
      <text>
        <r>
          <rPr>
            <sz val="9"/>
            <rFont val="Tahoma"/>
            <family val="0"/>
          </rPr>
          <t xml:space="preserve">tr
</t>
        </r>
      </text>
    </comment>
    <comment ref="S339" authorId="2">
      <text>
        <r>
          <rPr>
            <sz val="9"/>
            <rFont val="Tahoma"/>
            <family val="0"/>
          </rPr>
          <t xml:space="preserve">fs
</t>
        </r>
      </text>
    </comment>
    <comment ref="J340" authorId="2">
      <text>
        <r>
          <rPr>
            <sz val="9"/>
            <rFont val="Tahoma"/>
            <family val="0"/>
          </rPr>
          <t xml:space="preserve">Fog &lt;200 yards. Stratus
</t>
        </r>
      </text>
    </comment>
    <comment ref="S340" authorId="2">
      <text>
        <r>
          <rPr>
            <sz val="9"/>
            <rFont val="Tahoma"/>
            <family val="0"/>
          </rPr>
          <t xml:space="preserve">rs
</t>
        </r>
      </text>
    </comment>
    <comment ref="E341" authorId="2">
      <text>
        <r>
          <rPr>
            <sz val="9"/>
            <rFont val="Tahoma"/>
            <family val="0"/>
          </rPr>
          <t xml:space="preserve">Night low 7.1c
</t>
        </r>
      </text>
    </comment>
    <comment ref="J341" authorId="2">
      <text>
        <r>
          <rPr>
            <sz val="9"/>
            <rFont val="Tahoma"/>
            <family val="0"/>
          </rPr>
          <t xml:space="preserve">Stratocumulus vis 10m
</t>
        </r>
      </text>
    </comment>
    <comment ref="S341" authorId="2">
      <text>
        <r>
          <rPr>
            <sz val="9"/>
            <rFont val="Tahoma"/>
            <family val="0"/>
          </rPr>
          <t xml:space="preserve">f
</t>
        </r>
      </text>
    </comment>
    <comment ref="J342" authorId="2">
      <text>
        <r>
          <rPr>
            <sz val="9"/>
            <rFont val="Tahoma"/>
            <family val="0"/>
          </rPr>
          <t xml:space="preserve">Cirrocumulus, vis 10m
</t>
        </r>
      </text>
    </comment>
    <comment ref="S342" authorId="2">
      <text>
        <r>
          <rPr>
            <sz val="9"/>
            <rFont val="Tahoma"/>
            <family val="0"/>
          </rPr>
          <t xml:space="preserve">r
</t>
        </r>
      </text>
    </comment>
    <comment ref="J343" authorId="2">
      <text>
        <r>
          <rPr>
            <sz val="9"/>
            <rFont val="Tahoma"/>
            <family val="0"/>
          </rPr>
          <t xml:space="preserve">Stratocumulus. Vis 10m
</t>
        </r>
      </text>
    </comment>
    <comment ref="S343" authorId="2">
      <text>
        <r>
          <rPr>
            <sz val="9"/>
            <rFont val="Tahoma"/>
            <family val="0"/>
          </rPr>
          <t xml:space="preserve">rs
</t>
        </r>
      </text>
    </comment>
    <comment ref="J344" authorId="2">
      <text>
        <r>
          <rPr>
            <sz val="9"/>
            <rFont val="Tahoma"/>
            <family val="0"/>
          </rPr>
          <t xml:space="preserve">Stratocumulus vis 10m
</t>
        </r>
      </text>
    </comment>
    <comment ref="P343" authorId="2">
      <text>
        <r>
          <rPr>
            <sz val="9"/>
            <rFont val="Tahoma"/>
            <family val="0"/>
          </rPr>
          <t xml:space="preserve">tr.
</t>
        </r>
      </text>
    </comment>
    <comment ref="S344" authorId="2">
      <text>
        <r>
          <rPr>
            <sz val="9"/>
            <rFont val="Tahoma"/>
            <family val="0"/>
          </rPr>
          <t xml:space="preserve">s
</t>
        </r>
      </text>
    </comment>
    <comment ref="J345" authorId="2">
      <text>
        <r>
          <rPr>
            <sz val="9"/>
            <rFont val="Tahoma"/>
            <family val="0"/>
          </rPr>
          <t xml:space="preserve">Stratocumulus. Vis 6m
</t>
        </r>
      </text>
    </comment>
    <comment ref="S345" authorId="2">
      <text>
        <r>
          <rPr>
            <sz val="9"/>
            <rFont val="Tahoma"/>
            <family val="0"/>
          </rPr>
          <t xml:space="preserve">f
</t>
        </r>
      </text>
    </comment>
    <comment ref="J346" authorId="2">
      <text>
        <r>
          <rPr>
            <sz val="9"/>
            <rFont val="Tahoma"/>
            <family val="0"/>
          </rPr>
          <t xml:space="preserve">Cirrostratus, Altocumulus Vis 10m
</t>
        </r>
      </text>
    </comment>
    <comment ref="S346" authorId="2">
      <text>
        <r>
          <rPr>
            <sz val="9"/>
            <rFont val="Tahoma"/>
            <family val="0"/>
          </rPr>
          <t xml:space="preserve">s
</t>
        </r>
      </text>
    </comment>
    <comment ref="J347" authorId="2">
      <text>
        <r>
          <rPr>
            <sz val="9"/>
            <rFont val="Tahoma"/>
            <family val="0"/>
          </rPr>
          <t xml:space="preserve">Altostratus, Stratus fractus, Cirrostratus. Vis 10m
</t>
        </r>
      </text>
    </comment>
    <comment ref="S347" authorId="2">
      <text>
        <r>
          <rPr>
            <sz val="9"/>
            <rFont val="Tahoma"/>
            <family val="0"/>
          </rPr>
          <t xml:space="preserve">f
</t>
        </r>
      </text>
    </comment>
    <comment ref="J348" authorId="2">
      <text>
        <r>
          <rPr>
            <sz val="9"/>
            <rFont val="Tahoma"/>
            <family val="0"/>
          </rPr>
          <t xml:space="preserve">Stratus, Cirrostratus, Cirrocumulus. Vis 10m
</t>
        </r>
      </text>
    </comment>
    <comment ref="S348" authorId="2">
      <text>
        <r>
          <rPr>
            <sz val="9"/>
            <rFont val="Tahoma"/>
            <family val="0"/>
          </rPr>
          <t xml:space="preserve">r
</t>
        </r>
      </text>
    </comment>
    <comment ref="E349" authorId="2">
      <text>
        <r>
          <rPr>
            <sz val="9"/>
            <rFont val="Tahoma"/>
            <family val="0"/>
          </rPr>
          <t xml:space="preserve">night low 4.4c
</t>
        </r>
      </text>
    </comment>
    <comment ref="J349" authorId="2">
      <text>
        <r>
          <rPr>
            <sz val="9"/>
            <rFont val="Tahoma"/>
            <family val="0"/>
          </rPr>
          <t xml:space="preserve">Stratocumulus, Cirrocumulus, Altocumulus. Vis 10m
</t>
        </r>
      </text>
    </comment>
    <comment ref="S349" authorId="2">
      <text>
        <r>
          <rPr>
            <sz val="9"/>
            <rFont val="Tahoma"/>
            <family val="0"/>
          </rPr>
          <t xml:space="preserve">fs
</t>
        </r>
      </text>
    </comment>
    <comment ref="J350" authorId="2">
      <text>
        <r>
          <rPr>
            <sz val="9"/>
            <rFont val="Tahoma"/>
            <family val="0"/>
          </rPr>
          <t xml:space="preserve">Stratocumulus, Cirrocumulus, Stratus fractus. Vis 10m
</t>
        </r>
      </text>
    </comment>
    <comment ref="J351" authorId="2">
      <text>
        <r>
          <rPr>
            <sz val="9"/>
            <rFont val="Tahoma"/>
            <family val="0"/>
          </rPr>
          <t xml:space="preserve">Cirrostratus. Vis 10m
</t>
        </r>
      </text>
    </comment>
    <comment ref="S351" authorId="2">
      <text>
        <r>
          <rPr>
            <sz val="9"/>
            <rFont val="Tahoma"/>
            <family val="0"/>
          </rPr>
          <t xml:space="preserve">rs
</t>
        </r>
      </text>
    </comment>
    <comment ref="E351" authorId="2">
      <text>
        <r>
          <rPr>
            <sz val="9"/>
            <rFont val="Tahoma"/>
            <family val="0"/>
          </rPr>
          <t xml:space="preserve">night low 7.4c
</t>
        </r>
      </text>
    </comment>
    <comment ref="J352" authorId="2">
      <text>
        <r>
          <rPr>
            <sz val="9"/>
            <rFont val="Tahoma"/>
            <family val="0"/>
          </rPr>
          <t xml:space="preserve">Cirrus, Stratocumulus. Vis &lt;1 mile.
</t>
        </r>
      </text>
    </comment>
    <comment ref="P351" authorId="2">
      <text>
        <r>
          <rPr>
            <sz val="9"/>
            <rFont val="Tahoma"/>
            <family val="0"/>
          </rPr>
          <t xml:space="preserve">tr
</t>
        </r>
      </text>
    </comment>
    <comment ref="S352" authorId="2">
      <text>
        <r>
          <rPr>
            <sz val="9"/>
            <rFont val="Tahoma"/>
            <family val="0"/>
          </rPr>
          <t xml:space="preserve">s
</t>
        </r>
      </text>
    </comment>
    <comment ref="J353" authorId="2">
      <text>
        <r>
          <rPr>
            <sz val="9"/>
            <rFont val="Tahoma"/>
            <family val="0"/>
          </rPr>
          <t xml:space="preserve">Thick fog &lt;100 yards. At ob &lt;200 yds.
</t>
        </r>
      </text>
    </comment>
    <comment ref="S353" authorId="2">
      <text>
        <r>
          <rPr>
            <sz val="9"/>
            <rFont val="Tahoma"/>
            <family val="0"/>
          </rPr>
          <t xml:space="preserve">s
</t>
        </r>
      </text>
    </comment>
    <comment ref="J354" authorId="2">
      <text>
        <r>
          <rPr>
            <sz val="9"/>
            <rFont val="Tahoma"/>
            <family val="0"/>
          </rPr>
          <t xml:space="preserve">Altostratus, Cirrus. Vis &lt;1 mile. Mist 
</t>
        </r>
      </text>
    </comment>
    <comment ref="S354" authorId="2">
      <text>
        <r>
          <rPr>
            <sz val="9"/>
            <rFont val="Tahoma"/>
            <family val="0"/>
          </rPr>
          <t xml:space="preserve">f
</t>
        </r>
      </text>
    </comment>
    <comment ref="E355" authorId="2">
      <text>
        <r>
          <rPr>
            <sz val="9"/>
            <rFont val="Tahoma"/>
            <family val="0"/>
          </rPr>
          <t xml:space="preserve">night low 9.4c.
</t>
        </r>
      </text>
    </comment>
    <comment ref="D354" authorId="2">
      <text>
        <r>
          <rPr>
            <sz val="9"/>
            <rFont val="Tahoma"/>
            <family val="0"/>
          </rPr>
          <t xml:space="preserve">high to 18:00 GMT 9.4c
</t>
        </r>
      </text>
    </comment>
    <comment ref="J355" authorId="2">
      <text>
        <r>
          <rPr>
            <sz val="9"/>
            <rFont val="Tahoma"/>
            <family val="0"/>
          </rPr>
          <t xml:space="preserve">Stratocumulus, Stratus fractus. Vis 10m
</t>
        </r>
      </text>
    </comment>
    <comment ref="S355" authorId="2">
      <text>
        <r>
          <rPr>
            <sz val="9"/>
            <rFont val="Tahoma"/>
            <family val="0"/>
          </rPr>
          <t xml:space="preserve">f
</t>
        </r>
      </text>
    </comment>
    <comment ref="J356" authorId="2">
      <text>
        <r>
          <rPr>
            <sz val="9"/>
            <rFont val="Tahoma"/>
            <family val="0"/>
          </rPr>
          <t xml:space="preserve">Altocumulus, Cirrostratus. Vis 10m
</t>
        </r>
      </text>
    </comment>
    <comment ref="S356" authorId="2">
      <text>
        <r>
          <rPr>
            <sz val="9"/>
            <rFont val="Tahoma"/>
            <family val="0"/>
          </rPr>
          <t xml:space="preserve">r
</t>
        </r>
      </text>
    </comment>
    <comment ref="E357" authorId="2">
      <text>
        <r>
          <rPr>
            <sz val="9"/>
            <rFont val="Tahoma"/>
            <family val="0"/>
          </rPr>
          <t xml:space="preserve">Night low 7.9c
</t>
        </r>
      </text>
    </comment>
    <comment ref="S357" authorId="2">
      <text>
        <r>
          <rPr>
            <sz val="9"/>
            <rFont val="Tahoma"/>
            <family val="0"/>
          </rPr>
          <t xml:space="preserve">r
</t>
        </r>
      </text>
    </comment>
    <comment ref="E358" authorId="2">
      <text>
        <r>
          <rPr>
            <sz val="9"/>
            <rFont val="Tahoma"/>
            <family val="0"/>
          </rPr>
          <t xml:space="preserve">night low 12.5c
</t>
        </r>
      </text>
    </comment>
    <comment ref="J358" authorId="2">
      <text>
        <r>
          <rPr>
            <sz val="9"/>
            <rFont val="Tahoma"/>
            <family val="0"/>
          </rPr>
          <t xml:space="preserve">Stratus, stratus fractus. Vis 10m
</t>
        </r>
      </text>
    </comment>
    <comment ref="S358" authorId="2">
      <text>
        <r>
          <rPr>
            <sz val="9"/>
            <rFont val="Tahoma"/>
            <family val="0"/>
          </rPr>
          <t xml:space="preserve">f
</t>
        </r>
      </text>
    </comment>
    <comment ref="J359" authorId="2">
      <text>
        <r>
          <rPr>
            <sz val="9"/>
            <rFont val="Tahoma"/>
            <family val="0"/>
          </rPr>
          <t xml:space="preserve">Altostratus vis 10m
</t>
        </r>
      </text>
    </comment>
    <comment ref="S359" authorId="2">
      <text>
        <r>
          <rPr>
            <sz val="9"/>
            <rFont val="Tahoma"/>
            <family val="0"/>
          </rPr>
          <t xml:space="preserve">r
</t>
        </r>
      </text>
    </comment>
    <comment ref="E360" authorId="2">
      <text>
        <r>
          <rPr>
            <sz val="9"/>
            <rFont val="Tahoma"/>
            <family val="0"/>
          </rPr>
          <t xml:space="preserve">Night low 3.4c
</t>
        </r>
      </text>
    </comment>
    <comment ref="J360" authorId="2">
      <text>
        <r>
          <rPr>
            <sz val="9"/>
            <rFont val="Tahoma"/>
            <family val="0"/>
          </rPr>
          <t xml:space="preserve">Stratus fractus, Altocumulus, Cirrostratus. Vis 10m
</t>
        </r>
      </text>
    </comment>
    <comment ref="S360" authorId="2">
      <text>
        <r>
          <rPr>
            <sz val="9"/>
            <rFont val="Tahoma"/>
            <family val="0"/>
          </rPr>
          <t xml:space="preserve">f
</t>
        </r>
      </text>
    </comment>
    <comment ref="J361" authorId="2">
      <text>
        <r>
          <rPr>
            <sz val="9"/>
            <rFont val="Tahoma"/>
            <family val="0"/>
          </rPr>
          <t xml:space="preserve">Clear vis 10m
</t>
        </r>
      </text>
    </comment>
    <comment ref="S361" authorId="2">
      <text>
        <r>
          <rPr>
            <sz val="9"/>
            <rFont val="Tahoma"/>
            <family val="0"/>
          </rPr>
          <t xml:space="preserve">r
</t>
        </r>
      </text>
    </comment>
    <comment ref="J362" authorId="2">
      <text>
        <r>
          <rPr>
            <sz val="9"/>
            <rFont val="Tahoma"/>
            <family val="0"/>
          </rPr>
          <t xml:space="preserve">Cirrostratus, Stratocumulus. Vis 10m
</t>
        </r>
      </text>
    </comment>
    <comment ref="S362" authorId="2">
      <text>
        <r>
          <rPr>
            <sz val="9"/>
            <rFont val="Tahoma"/>
            <family val="0"/>
          </rPr>
          <t xml:space="preserve">r
</t>
        </r>
      </text>
    </comment>
    <comment ref="D362" authorId="2">
      <text>
        <r>
          <rPr>
            <sz val="9"/>
            <rFont val="Tahoma"/>
            <family val="0"/>
          </rPr>
          <t xml:space="preserve">Max 8.4c to 18:00 GMT
</t>
        </r>
      </text>
    </comment>
    <comment ref="E363" authorId="2">
      <text>
        <r>
          <rPr>
            <sz val="9"/>
            <rFont val="Tahoma"/>
            <family val="0"/>
          </rPr>
          <t xml:space="preserve">Night low 8.4c.
</t>
        </r>
      </text>
    </comment>
    <comment ref="J363" authorId="2">
      <text>
        <r>
          <rPr>
            <sz val="9"/>
            <rFont val="Tahoma"/>
            <family val="0"/>
          </rPr>
          <t xml:space="preserve">Stratus fractus, Cirrus. Vis 10m
</t>
        </r>
      </text>
    </comment>
    <comment ref="S363" authorId="2">
      <text>
        <r>
          <rPr>
            <sz val="9"/>
            <rFont val="Tahoma"/>
            <family val="0"/>
          </rPr>
          <t xml:space="preserve">fs
</t>
        </r>
      </text>
    </comment>
    <comment ref="J364" authorId="2">
      <text>
        <r>
          <rPr>
            <sz val="9"/>
            <rFont val="Tahoma"/>
            <family val="0"/>
          </rPr>
          <t xml:space="preserve">Stratocumulus. Vis 10m
</t>
        </r>
      </text>
    </comment>
    <comment ref="S364" authorId="2">
      <text>
        <r>
          <rPr>
            <sz val="9"/>
            <rFont val="Tahoma"/>
            <family val="0"/>
          </rPr>
          <t xml:space="preserve">s
</t>
        </r>
      </text>
    </comment>
    <comment ref="P364" authorId="2">
      <text>
        <r>
          <rPr>
            <sz val="9"/>
            <rFont val="Tahoma"/>
            <family val="0"/>
          </rPr>
          <t xml:space="preserve">Hail shower early afternoon. Thunder heard.
</t>
        </r>
      </text>
    </comment>
    <comment ref="J365" authorId="2">
      <text>
        <r>
          <rPr>
            <sz val="9"/>
            <rFont val="Tahoma"/>
            <family val="0"/>
          </rPr>
          <t xml:space="preserve">Nimbostratus. Vis 8-10 m
</t>
        </r>
      </text>
    </comment>
    <comment ref="S365" authorId="2">
      <text>
        <r>
          <rPr>
            <sz val="9"/>
            <rFont val="Tahoma"/>
            <family val="0"/>
          </rPr>
          <t xml:space="preserve">f
</t>
        </r>
      </text>
    </comment>
    <comment ref="J366" authorId="2">
      <text>
        <r>
          <rPr>
            <sz val="9"/>
            <rFont val="Tahoma"/>
            <family val="0"/>
          </rPr>
          <t xml:space="preserve">Stratocumulus. Vis 10m
</t>
        </r>
      </text>
    </comment>
    <comment ref="J367" authorId="2">
      <text>
        <r>
          <rPr>
            <sz val="9"/>
            <rFont val="Tahoma"/>
            <family val="0"/>
          </rPr>
          <t xml:space="preserve">Stratocumulus, St frac. Cirrus. Vis 10m
</t>
        </r>
      </text>
    </comment>
    <comment ref="S367" authorId="2">
      <text>
        <r>
          <rPr>
            <sz val="9"/>
            <rFont val="Tahoma"/>
            <family val="0"/>
          </rPr>
          <t xml:space="preserve">r
</t>
        </r>
      </text>
    </comment>
    <comment ref="J368" authorId="2">
      <text>
        <r>
          <rPr>
            <sz val="9"/>
            <rFont val="Tahoma"/>
            <family val="0"/>
          </rPr>
          <t xml:space="preserve">Fog Stratus. Vis &lt;50 yards
</t>
        </r>
      </text>
    </comment>
    <comment ref="S368" authorId="2">
      <text>
        <r>
          <rPr>
            <sz val="9"/>
            <rFont val="Tahoma"/>
            <family val="0"/>
          </rPr>
          <t xml:space="preserve">r
</t>
        </r>
      </text>
    </comment>
    <comment ref="E369" authorId="2">
      <text>
        <r>
          <rPr>
            <sz val="9"/>
            <rFont val="Tahoma"/>
            <family val="0"/>
          </rPr>
          <t xml:space="preserve">night low 3.9c
</t>
        </r>
      </text>
    </comment>
    <comment ref="D368" authorId="2">
      <text>
        <r>
          <rPr>
            <sz val="9"/>
            <rFont val="Tahoma"/>
            <family val="0"/>
          </rPr>
          <t xml:space="preserve">max to 18:00 4.7c
</t>
        </r>
      </text>
    </comment>
    <comment ref="J369" authorId="2">
      <text>
        <r>
          <rPr>
            <sz val="9"/>
            <rFont val="Tahoma"/>
            <family val="0"/>
          </rPr>
          <t xml:space="preserve">Stratus fractus. Vis 10m
</t>
        </r>
      </text>
    </comment>
    <comment ref="S369" authorId="2">
      <text>
        <r>
          <rPr>
            <sz val="9"/>
            <rFont val="Tahoma"/>
            <family val="0"/>
          </rPr>
          <t xml:space="preserve">f
</t>
        </r>
      </text>
    </comment>
    <comment ref="J370" authorId="2">
      <text>
        <r>
          <rPr>
            <sz val="9"/>
            <rFont val="Tahoma"/>
            <family val="0"/>
          </rPr>
          <t xml:space="preserve">Cirrostratus, Stratocumulus. Vis &gt;10m
</t>
        </r>
      </text>
    </comment>
    <comment ref="J371" authorId="2">
      <text>
        <r>
          <rPr>
            <sz val="9"/>
            <rFont val="Tahoma"/>
            <family val="0"/>
          </rPr>
          <t xml:space="preserve">Stratocumulus vis 10m
</t>
        </r>
      </text>
    </comment>
    <comment ref="P370" authorId="2">
      <text>
        <r>
          <rPr>
            <sz val="9"/>
            <rFont val="Tahoma"/>
            <family val="0"/>
          </rPr>
          <t xml:space="preserve">tr
</t>
        </r>
      </text>
    </comment>
    <comment ref="S371" authorId="2">
      <text>
        <r>
          <rPr>
            <sz val="9"/>
            <rFont val="Tahoma"/>
            <family val="0"/>
          </rPr>
          <t xml:space="preserve">r
</t>
        </r>
      </text>
    </comment>
    <comment ref="S370" authorId="2">
      <text>
        <r>
          <rPr>
            <sz val="9"/>
            <rFont val="Tahoma"/>
            <family val="0"/>
          </rPr>
          <t xml:space="preserve">r
</t>
        </r>
      </text>
    </comment>
    <comment ref="E372" authorId="2">
      <text>
        <r>
          <rPr>
            <sz val="9"/>
            <rFont val="Tahoma"/>
            <family val="0"/>
          </rPr>
          <t xml:space="preserve">night low 3.7c
</t>
        </r>
      </text>
    </comment>
    <comment ref="D371" authorId="2">
      <text>
        <r>
          <rPr>
            <sz val="9"/>
            <rFont val="Tahoma"/>
            <family val="0"/>
          </rPr>
          <t xml:space="preserve">Max to 18:00 GMT = 5.9c
</t>
        </r>
      </text>
    </comment>
    <comment ref="J372" authorId="2">
      <text>
        <r>
          <rPr>
            <sz val="9"/>
            <rFont val="Tahoma"/>
            <family val="0"/>
          </rPr>
          <t xml:space="preserve">Nimbostratus. Vis 8M
</t>
        </r>
      </text>
    </comment>
    <comment ref="S372" authorId="2">
      <text>
        <r>
          <rPr>
            <sz val="9"/>
            <rFont val="Tahoma"/>
            <family val="0"/>
          </rPr>
          <t xml:space="preserve">f
</t>
        </r>
      </text>
    </comment>
    <comment ref="J373" authorId="2">
      <text>
        <r>
          <rPr>
            <sz val="9"/>
            <rFont val="Tahoma"/>
            <family val="0"/>
          </rPr>
          <t xml:space="preserve">Altostratus, Cirrostratus, Stratus fractus. Vis 10m
</t>
        </r>
      </text>
    </comment>
    <comment ref="S373" authorId="2">
      <text>
        <r>
          <rPr>
            <sz val="9"/>
            <rFont val="Tahoma"/>
            <family val="0"/>
          </rPr>
          <t xml:space="preserve">f
</t>
        </r>
      </text>
    </comment>
    <comment ref="P373" authorId="2">
      <text>
        <r>
          <rPr>
            <sz val="9"/>
            <rFont val="Tahoma"/>
            <family val="0"/>
          </rPr>
          <t xml:space="preserve">Rain briefly heavy with small hail, morning.
</t>
        </r>
      </text>
    </comment>
  </commentList>
</comments>
</file>

<file path=xl/comments12.xml><?xml version="1.0" encoding="utf-8"?>
<comments xmlns="http://schemas.openxmlformats.org/spreadsheetml/2006/main">
  <authors>
    <author>office</author>
    <author>Office1</author>
  </authors>
  <commentList>
    <comment ref="F2" authorId="0">
      <text>
        <r>
          <rPr>
            <sz val="8"/>
            <rFont val="Tahoma"/>
            <family val="0"/>
          </rPr>
          <t xml:space="preserve">night low 5.4c
</t>
        </r>
      </text>
    </comment>
    <comment ref="F3" authorId="0">
      <text>
        <r>
          <rPr>
            <sz val="8"/>
            <rFont val="Tahoma"/>
            <family val="0"/>
          </rPr>
          <t xml:space="preserve">night low 9.0c.
</t>
        </r>
      </text>
    </comment>
    <comment ref="F7" authorId="0">
      <text>
        <r>
          <rPr>
            <sz val="8"/>
            <rFont val="Tahoma"/>
            <family val="0"/>
          </rPr>
          <t xml:space="preserve">night low 7.8c
</t>
        </r>
      </text>
    </comment>
    <comment ref="F14" authorId="0">
      <text>
        <r>
          <rPr>
            <sz val="8"/>
            <rFont val="Tahoma"/>
            <family val="0"/>
          </rPr>
          <t xml:space="preserve">night low -0.2c
</t>
        </r>
      </text>
    </comment>
    <comment ref="F18" authorId="0">
      <text>
        <r>
          <rPr>
            <sz val="8"/>
            <rFont val="Tahoma"/>
            <family val="0"/>
          </rPr>
          <t xml:space="preserve">night low -1c.
</t>
        </r>
      </text>
    </comment>
    <comment ref="F19" authorId="0">
      <text>
        <r>
          <rPr>
            <sz val="8"/>
            <rFont val="Tahoma"/>
            <family val="0"/>
          </rPr>
          <t xml:space="preserve">min occurred in day time. 
</t>
        </r>
      </text>
    </comment>
    <comment ref="F23" authorId="0">
      <text>
        <r>
          <rPr>
            <sz val="8"/>
            <rFont val="Tahoma"/>
            <family val="0"/>
          </rPr>
          <t xml:space="preserve">low overnight -0.3c.
</t>
        </r>
      </text>
    </comment>
    <comment ref="F26" authorId="0">
      <text>
        <r>
          <rPr>
            <sz val="8"/>
            <rFont val="Tahoma"/>
            <family val="0"/>
          </rPr>
          <t xml:space="preserve">night low 0.8c.
</t>
        </r>
      </text>
    </comment>
    <comment ref="F27" authorId="0">
      <text>
        <r>
          <rPr>
            <sz val="8"/>
            <rFont val="Tahoma"/>
            <family val="0"/>
          </rPr>
          <t xml:space="preserve">night low 4.8c.
</t>
        </r>
      </text>
    </comment>
    <comment ref="F29" authorId="0">
      <text>
        <r>
          <rPr>
            <sz val="8"/>
            <rFont val="Tahoma"/>
            <family val="0"/>
          </rPr>
          <t xml:space="preserve">night low 7.6c
</t>
        </r>
      </text>
    </comment>
    <comment ref="F30" authorId="0">
      <text>
        <r>
          <rPr>
            <sz val="8"/>
            <rFont val="Tahoma"/>
            <family val="0"/>
          </rPr>
          <t xml:space="preserve">night low 8.5c
</t>
        </r>
      </text>
    </comment>
    <comment ref="B7" authorId="1">
      <text>
        <r>
          <rPr>
            <sz val="9"/>
            <rFont val="Tahoma"/>
            <family val="0"/>
          </rPr>
          <t xml:space="preserve">night low 4.4c
</t>
        </r>
      </text>
    </comment>
    <comment ref="B9" authorId="1">
      <text>
        <r>
          <rPr>
            <sz val="9"/>
            <rFont val="Tahoma"/>
            <family val="0"/>
          </rPr>
          <t xml:space="preserve">night low 7.4c
</t>
        </r>
      </text>
    </comment>
    <comment ref="A12" authorId="1">
      <text>
        <r>
          <rPr>
            <sz val="9"/>
            <rFont val="Tahoma"/>
            <family val="0"/>
          </rPr>
          <t xml:space="preserve">high to 18:00 GMT 9.4c
</t>
        </r>
      </text>
    </comment>
    <comment ref="B13" authorId="1">
      <text>
        <r>
          <rPr>
            <sz val="9"/>
            <rFont val="Tahoma"/>
            <family val="0"/>
          </rPr>
          <t xml:space="preserve">night low 9.4c.
</t>
        </r>
      </text>
    </comment>
    <comment ref="B15" authorId="1">
      <text>
        <r>
          <rPr>
            <sz val="9"/>
            <rFont val="Tahoma"/>
            <family val="0"/>
          </rPr>
          <t xml:space="preserve">Night low 7.9c
</t>
        </r>
      </text>
    </comment>
    <comment ref="B16" authorId="1">
      <text>
        <r>
          <rPr>
            <sz val="9"/>
            <rFont val="Tahoma"/>
            <family val="0"/>
          </rPr>
          <t xml:space="preserve">night low 12.5c
</t>
        </r>
      </text>
    </comment>
    <comment ref="B18" authorId="1">
      <text>
        <r>
          <rPr>
            <sz val="9"/>
            <rFont val="Tahoma"/>
            <family val="0"/>
          </rPr>
          <t xml:space="preserve">Night low 3.4c
</t>
        </r>
      </text>
    </comment>
    <comment ref="A20" authorId="1">
      <text>
        <r>
          <rPr>
            <sz val="9"/>
            <rFont val="Tahoma"/>
            <family val="0"/>
          </rPr>
          <t xml:space="preserve">Max 8.4c to 18:00 GMT
</t>
        </r>
      </text>
    </comment>
    <comment ref="B21" authorId="1">
      <text>
        <r>
          <rPr>
            <sz val="9"/>
            <rFont val="Tahoma"/>
            <family val="0"/>
          </rPr>
          <t xml:space="preserve">Night low 8.4c.
</t>
        </r>
      </text>
    </comment>
    <comment ref="A26" authorId="1">
      <text>
        <r>
          <rPr>
            <sz val="9"/>
            <rFont val="Tahoma"/>
            <family val="0"/>
          </rPr>
          <t xml:space="preserve">max to 18:00 4.7c
</t>
        </r>
      </text>
    </comment>
    <comment ref="B27" authorId="1">
      <text>
        <r>
          <rPr>
            <sz val="9"/>
            <rFont val="Tahoma"/>
            <family val="0"/>
          </rPr>
          <t xml:space="preserve">night low 3.9c
</t>
        </r>
      </text>
    </comment>
    <comment ref="A29" authorId="1">
      <text>
        <r>
          <rPr>
            <sz val="9"/>
            <rFont val="Tahoma"/>
            <family val="0"/>
          </rPr>
          <t xml:space="preserve">Max to 18:00 GMT = 5.9c
</t>
        </r>
      </text>
    </comment>
    <comment ref="B30" authorId="1">
      <text>
        <r>
          <rPr>
            <sz val="9"/>
            <rFont val="Tahoma"/>
            <family val="0"/>
          </rPr>
          <t xml:space="preserve">night low 3.7c
</t>
        </r>
      </text>
    </comment>
  </commentList>
</comments>
</file>

<file path=xl/sharedStrings.xml><?xml version="1.0" encoding="utf-8"?>
<sst xmlns="http://schemas.openxmlformats.org/spreadsheetml/2006/main" count="1412" uniqueCount="512">
  <si>
    <t>Dry, clear spells overnight. After a rather fogy start thin low cloud rolled in from the east just after dawn. The low cloud began to disperse around 08:30 GMT allowing hazy sunny spells to develop towards observation, misty. The day remained fine continued hazy sunny spells, again feeling very pleasant for late September.</t>
  </si>
  <si>
    <t>A few clear spells for a time last night before clouding over before midnight. The day dawned overcast with the odd spot of light rain. At observation, no change. The rain became more persistent by the end of the morning, continuing through the afternoon and in to the evening night when it turned moderate and heavy for a short time. Also turning very mild, 12.6c before the heavier rain around mid evening.</t>
  </si>
  <si>
    <t>Ground frost lifted soon after midnight as cloud increased with light rain arriving through the early hours. The day dawned overcast, misty and damp. Rain stopped for a short time this morning before resuming moderate close to observation. There was further rain, moderate at times through the morning, turning more showery towards lunch with a few bright spells developing. The afternoon saw sunny spells with showers in the area.</t>
  </si>
  <si>
    <t>Clear spells for a time last night before clouding over. The morning so far has been overcast with slight drizzle. The morning stayed mostly cloudy though with no further drizzle, bright spells developed around lunch time, the afternoon saw the cloud break and thin to allow good sunny spells. Feeling warm.</t>
  </si>
  <si>
    <t>Clear for a time last night before more cloud blew in from the west after midnight. After a dry and cloudy start, low cloud began to break around 09:00 GMT allowing sunny spells. The morning saw sunny spells, but a good deal of cloud at times. The afternoon saw more broken cloud with good sunny spells developing, feeling warm.</t>
  </si>
  <si>
    <t>Clear overnight, just missing a ground frost, grass low 0.3c. Clouding over soon after dawn. No change to observation, overcast, dry. A mainly cloudy morning followed with just bright spells. The afternoon saw the cloud gradually thin and break up to allow good sunny spells before mid afternoon. Feeling warm.</t>
  </si>
  <si>
    <t>Dry with variable cloud overnight. Sunny spells this morning feeling cooler. Continuing fine with sunny spells, though feeling much cooler than of late, high 17.8c.</t>
  </si>
  <si>
    <t>Dry and clear overnight, turning chilly through the early hours, just mussing a ground frost. Grass low 1.3c. Sunny to observation. The day saw long sunny spells, feeling pleasant, more of a pronounced NE breeze today. The early evening saw increasing amounts of low cloud blowing in from the east.</t>
  </si>
  <si>
    <t>Cloudy and warm and humid overnight with a little light rain. Cloudy this morning with bright spells developing. Bright and sunny spells developed, especially towards the end of the morning. Showers developed in the area with a heavy one just after lunch. Further sunny spells developed afterwards and it turned very warm by mid afternoon and in to the early evening. The evening saw more cloud spreading over the area with a little intermittent light rain.</t>
  </si>
  <si>
    <t>Rain cleared last evening to leave a cloudy and damp night. More light rain arrived around 06:00 GMT. The morning so far has been wet with continuous light to moderate rain. A cloudy day followed with further outbreaks of mainly light rain and drizzle, turning windy too. The early evening saw somewhat more broken cloud, though still with showers.</t>
  </si>
  <si>
    <t>Dry with clear spells overnight, low 7.8c. Bright with sunny spells though sunshine turning hazy. The day saw a good deal of cloud, though with some brighter spells. Dry apart from a few spots of rain lasting around 3 minutes towards the end of the afternoon. Early evening saw a clearance arrive from the west allowing sunny spells.</t>
  </si>
  <si>
    <t>Dry, clear spells overnight. Sunny spells turning increasingly hazy this morning as a veil of Cirrostratus spread in from the west. There was further hazy sunshine through the morning. The afternoon saw the cloud thicken further blotting out the sun, though still bright.</t>
  </si>
  <si>
    <t>Staying dry with clear spells and mild overnight. Sunny for a time this morning before a sheet of Stratocumulus spread in from the west. The cloud did brek up at times through the day allowing a few sunny spells, warm.</t>
  </si>
  <si>
    <t>Dry with variable cloud overnight and a brisk westerly wind. Sunny spells at first this morning, clouding over towards observation. There was a good deal of cloud through the morning with a few light spots of rain around. The afternoon saw some cloud breaks, though still with the odd light spot of rain.</t>
  </si>
  <si>
    <t>Mostly dry and cloudy for the first half of the night, more variable cloud after midnight. At observation, clear, sun rising, ground frost. A dry day followed with good sunny spells and a light wind. The early evening saw clear spells for a short time before turning mainly cloudy.</t>
  </si>
  <si>
    <t>Dry with varying amounts of cloud overnight. After a cloudy start, the cloud cleared almost completely by observation allowing warm sunshine. Quickly turning very and humid by afternoon with further sunshine, though by mid afternoon cloud increased to overcast with only bright spells.</t>
  </si>
  <si>
    <t>Variable cloud overnight, staying dry. The morning so far has been dry with cloud breaks allowing a few sunny spells, feeling cool in the fresh west to nw wind. The morning saw rather cloudy conditions with just the odd sunny spells. The afternoon saw more broken cloud and more sunshine.</t>
  </si>
  <si>
    <t>Dry, mainly cloudy overnight. Mostly cloudy and dry so far this morning with a few brighter spells, breezy, feeling cooler. Rather cloudy for the most part with a few sharp showers, a few sunny spells also. Cooler than of late.</t>
  </si>
  <si>
    <t>Turning rather cloudy through the early hours and with a accompanied force 3 north-easterly not cold as recent nights, though still low enough for a slight frost, low –0.2c. The day dawned cloudy and frosty. The morning so far has been dry with variable cloud, and bright spells, strong NE wind, feeling very cold. Feeling bitterly cold all day in the strong NE wind, there were some bright spells and some brief watery sunny spells. The evening and night saw the cloud clearing to allow frost to develop.</t>
  </si>
  <si>
    <t>Cloudy and mild overnight. Just the odd patch of slight drizzle. At observation, dry, mild and overcast. Staying dry though mainly overcast there were a few brighter spells towards the end of the afternoon. Very mild again.</t>
  </si>
  <si>
    <t>1-2</t>
  </si>
  <si>
    <t>Clear overnight with a continued force 4 west to NW wind. Low 4.9c. The morning began sunny, but high and mid level cloud quickly spread in from the north-west. At observation overcast with a light shower. Feeling cold in the brisk NW wind. Staying cloudy through the morning with the odd spit of rain. The afternoon saw brighter conditions with sunny spells spread in from the NW, though showers quickly followed with heavy ones locally with hail, though this station only saw a few light and blustery showers. Feeling very cool in the fresh and blustery NW wind.</t>
  </si>
  <si>
    <t>Cloudy overnight with intermittent light rain. After a cloudy and damp start, turning brighter this morning with a few sunny spells, humid. The morning saw some brief sunny spells, though cloud increased to overcast by afternoon. Staying dry. The evening saw the cloud breaking up with some late sunny spells.</t>
  </si>
  <si>
    <t>No change to the overcast and dry conditions overnight. The morning so far has been overcast, light snow flurry now at observation, feeling bitterly cold in the fresh ENE wind, ground frozen. A dry very cold and overcast day followed, the stiff east wind making for a significant sub-zero wind chill.</t>
  </si>
  <si>
    <t>Some clear spells, though with blustery moderate showers through evening and the early hours. The morning started clear, though blustery moderate showers moved in from the west around 07:30 GMT. The showers cleared by 08:30 GMT. At observation, clear, breezy, sunny spells. Sunny spells through the day with the odd blustery light shower. Mild temperature wise, though again not feeling it in the wind.</t>
  </si>
  <si>
    <t>Clear spells for a time last night before cloud increased before midnight. Still breezy.  Mainly cloudy and dry through the morning with breaks spreading from the NW towards observation, bright spells. Sunny spells developed through the morning. The afternoon saw cloud bubble up sufficiently for a few showers to breakout in the area, just a few spots of rain at this station. Further sunny spells developed by late afternoon. Feeling pleasant in the sunny spells, as the wind fell light from the NE. the evening turned clear and quickly became chilly.</t>
  </si>
  <si>
    <t>Variable cloud overnight, with the odd very light snow shower, leaving just a dusting, low –1.8c with –4.0c on the grass. At observation, frost, mostly cloudy, a few light snow flakes falling. Sunny spells developed through the late morning and in to the afternoon. Feeling cold, though pleasant enough in the sun as the wind was just very light from the east. Cloud increased through the evening with a little intermittent light snow from around 19:30 GMT</t>
  </si>
  <si>
    <t>Mild and cloudy overnight with the odd light shower. Overcast and breezy this morning. Cloudy throughout with a few light showers. Breezy.</t>
  </si>
  <si>
    <t>Mild, windy and cloudy overnight with a spell of  light rain. The early hours saw a clearance arrive with the southerly wind falling moderate. Bright and sunny spells this morning, damp underfoot. Some watery sunny spells through the morning and in to the early afternoon, though mostly cloudy, especially by late afternoon. The early evening saw a spell of light to moderate rain and a gusty SW wind. A clearance following by around 19:30 GMT.</t>
  </si>
  <si>
    <t>Warm with clear spells last night, turning cloudy through the early hours. Cloudy for a time this morning, with a clearance arriving around 08:30 GMT. At observation sunny spells. There was a good deal of cloud at times through the day, though with some very warm sunny spells. A short sharp shower fell around 15:30 GMT. A rather cloudy evening followed with a few showers in the locality.</t>
  </si>
  <si>
    <t>Dry, clear spells overnight with variable amounts of low cloud. Bright spells this morning with further low cloud drifting around. The cloud began break further through the morning allowing hazy sunny spells, feeling warm, becoming noticeably fresher by around the middle of the afternoon.</t>
  </si>
  <si>
    <t>Turning cold overnight under a clear sky, low -1.5c with -5.0c on the grass, so another widespread frost. Turning cloudy around dawn, staying dry. A dry and mostly cloudy day followed with a few bright and hazy sunny spells, especially during the mid afternoon period. Turning cloudy again before dusk.</t>
  </si>
  <si>
    <t>Clear for a time last night, low cloud and patchy freezing fog spread in to the area after midnight. Low –4.1c before the low cloud. At observation, overcast, light snow, producing a light dusting, mist occasionally thickening enough to qualify as freezing fog. Mean snow depth 1cm, 55%. Remaining bitterly cold all day with a falling temperature and the odd light snow flurry. The maximum temperature to 18:00 only managing –2.5c in a brief brighter spell in the middle of the afternoon, though sat around –3.5c for the most part.</t>
  </si>
  <si>
    <t>Dry though a good deal of high cloud overnight, thickening more towards dawn. Wind increasing from the east. The morning to observation has been dry, a good deal of high cloud only allowing the disc of the sun visible. Feeling very cold in the brisk east wind. There were some spells of weak sunshine through the day, mainly dry apart from a short light shower mid afternoon, feeling cold in the fresh easterly wind. The evening saw the high cloud thin a little allowing faint stars to be visible. Breezy.</t>
  </si>
  <si>
    <t>Light rain cleared away after midnight allowing clear spells to develop. Low 1.2c with -2.0c on the grass. A slight ground frost recorded. Sunny so far this morning. Staying dry with sunny spells, less mild than of late. Soon turning chilly after dark with ground frost setting in before mid evening. Turning cloudy around midnight with the ground frost lifting.</t>
  </si>
  <si>
    <t>Clear skies gave way to overcast conditions around 02:30 GMT with frost lifting. The day dawned overcast and dry. Bright spells developing towards observation as a clearance moves in from the west. Bright and sunny spells lasted until around lunchtime. The afternoon was cloudy, feeling chilly in the fresh westerly wind. The early evening saw a spell of light rain, clearing away before midnight.</t>
  </si>
  <si>
    <t>Dry with clear spells for a time overnight before low cloud spread over the area once again from the east. A good deal of low cloud so far this morning with a few breaks appearing allowing bright and brief sunny spells. Sunny spells developed through the day, though there were large amounts of low cloud at times blowing in from the east, some places a few miles east of this location remained cool and overcast all day. High 17.0c feeling cool in the at times brisk NE wind. The cloud over to the east quickly spread over the area towards dusk.</t>
  </si>
  <si>
    <t>Dry with clear spells overnight. Sunny to observation, though feeling cool in the fresh NW breeze. A dry and mainly sunny day followed with only small amounts of Cumulus and Cirrus, though more cloud blew in on the north-westerly wind around early evening, feeling very pleasant on the sun, though quite chilly at times exposed to the fresh NW wind.</t>
  </si>
  <si>
    <t>Mostly cloudy with a few showers overnight. Wet underfoot, cloud breaking allowing sunny spells this morning. Further sunny spells throughout the day with cloud building at times producing the odd brief light shower.</t>
  </si>
  <si>
    <t>Moderate to heavy rain accompanied with strong SE winds and gale force gusts veered SW by mid evening and moderated with a clearance following. Temperatures dropped to around 1.3c with -2.3c on the grass by dawn. At observation, sun rising, clear, ground frost. Sunny spells through the morning and in to the afternoon. Before mid afternoon the sun was turning hazy as cloud increased from the SW. The early evening saw a short spells of light to moderate rain with clearance following through around 19:00 GMT.</t>
  </si>
  <si>
    <t xml:space="preserve">Clear spells last night gave way to overcast conditions before midnight, staying dry. Mostly cloudy so far this morning with a few bright spells. Rather cloudy for the most part, though there were some sunny spells. </t>
  </si>
  <si>
    <t>Dry, clear spells overnight. Small amounts of cloud allowing sunny spells this morning. Cloud bubbled through the morning with continued sunny spells. the afternoon saw large amounts of cloud with only bright spells, staying dry. The early evening saw the cloud begin to break allowing some late sunshine.</t>
  </si>
  <si>
    <t>Clear spells last night gave way to cloudy condition during the early hours. Low 0.3c with –3.4c on the grass. The morning to observation has remained cloudy, ground frost now thawed. Bright and sunny spells developed through the morning and continued in to the afternoon. Feeling mild. Turning rather cloudy again through the early evening.</t>
  </si>
  <si>
    <t>Apart from a few brief cloud breaks last evening allowing for a ground frost, a mostly cloudy and mild night. Dry and overcast so far this morning. Staying dry, overcast and quite dull and still, max daytime wind gust 1 mph.</t>
  </si>
  <si>
    <t>Dry, clear spells overnight. Sunny and warming rapidly this morning. Good sunny spells throughout the day although the sun turned hazy for a couple of hours through the afternoon due to a vale of cirrostratus. Very warm.</t>
  </si>
  <si>
    <t>CET Averages for the reference period 1971-2000 (Hadley Centre / Met Office)</t>
  </si>
  <si>
    <t>Another mild and cloudy night with a little light rain. Dawning overcast and damp. At observation, little change, just the odd brighter patch in the cloud cover. Another mostly cloudy day followed with only the odd bright and brief glimpse of the sun. Feeling cool.</t>
  </si>
  <si>
    <t xml:space="preserve">Clear skies overnight with thick freezing fog forming before dawn, vis &lt;100 yards. Low –1.6c with –5.4c on the grass. At observation, freezing fog thinning, visibility &lt;800 yards, some blue sky directly overhead. A watery sun shining through fog. The sun took until lunch time to completely burn off the fog. The afternoon saw hazy sunny spells with the temperature climbing in to the average category, though still feeling chilly in the light NE wind. Visibility poor all day only extending to around a mile at best. </t>
  </si>
  <si>
    <t>Another cloudy and dry night. Low –1.3c with –3.4c on the grass. At observation, cloudy and dry, ground frozen, evidence of a few snow grains on the ground. Cloudy and cold with a few snow grains, bright spells by afternoon. Another cloudy evening followed with a few light snow showers moving in to the area from the East.</t>
  </si>
  <si>
    <t>Cloudy overnight with a little light drizzle. Turning mild. The day dawned overcast, damp and misty. No change so far this morning. Overcast, staying dry with just the odd bright spells.</t>
  </si>
  <si>
    <t>Another overcast night, dry. No change to observation. Bright and sunny spells developed before the end of the morning, the afternoon was mostly sunny. Milder than of late, high 7.1c</t>
  </si>
  <si>
    <t>SSE</t>
  </si>
  <si>
    <t xml:space="preserve">Rather cloudy overnight, dry. Some bright and sunny spells developing through the morning. Turning very warm and humid with showers scattered around by afternoon, though this location remained dry. </t>
  </si>
  <si>
    <t xml:space="preserve">Dry and windy overnight. Clear spells towards dawn. At observation, bright and windy. Sunny spells, windy throughout. A few showers broke out by mid afternoon, though only a few light spots were noted here. The evening turned cloudy with showers around, the late evening saw a short squally heavy shower here with westerly winds past gale force. </t>
  </si>
  <si>
    <t>Light showery rain eventually cleared after midnight leaving variable cloud. The early morning has been bright with hazy sunny spells. Cloud bubbled up quickly with a light shower breaking out before the observation. Cloud continued to build with frequent short but heavy showers, one with hail during mid afternoon. Cool and windy.</t>
  </si>
  <si>
    <t>Ground frost cleared well before midnight last night as cloud increased from the south. Light rain set in through the early hours. The day dawned wet with light rain. At observation continuous moderate drizzle. Further intermittent drizzle through the morning with a short spell of moderate rain before lunch time. The afternoon saw the rain clear, though staying cloudy, turning very mild.</t>
  </si>
  <si>
    <t>Clear spells especially after midnight allowed the temperature to drop in to the cool category, low 9.4c Dawning party cloudy and dry. Sunny spells developing through the morning. The day remained dry with sunny spells, turning hazy through the late afternoon and in to the evening.</t>
  </si>
  <si>
    <t xml:space="preserve">Breezy, mainly cloudy and mild overnight with a little showery rain through the early hours. The day dawned with broken cloud. Sunny spells to observation, windy. The day stayed dry with sunny spells and a strong SW wind. </t>
  </si>
  <si>
    <t>Cloudy and dry overnight. Cloudy this morning with a few brighter patches. The afternoon remained much the same. Dry throughout.</t>
  </si>
  <si>
    <t>A few clear spells for a time last night, clouding over before midnight. A few brighter spells this morning before turning cloudy, light rain set in just before lunch and continued all afternoon. The evening continued wet with intermittent drizzle.</t>
  </si>
  <si>
    <t>Dry with cloudy spells overnight, the cloud quickly dispersed around sunrise allowing sunshine for a time before more low cloud blew in from the north-east around 07:30 GMT. At observation, mostly cloudy with a few brighter patches. The rest of the day remained mostly overcast, even dull at times with only brief bright spells. By mid evening the cloud broke to allow clear spells.</t>
  </si>
  <si>
    <t>Mostly cloudy overnight, though brief clearance around midnight allowed the temperature to drop to 3.6c with -0.5c on the grass, so a touch of ground frost detected. Cloudy and mild so far this morning, misty. Remaining overcast, dry, very little wind so feeling quite mild.</t>
  </si>
  <si>
    <t xml:space="preserve">Strong south-westerly winds continued through to the early hours, gradually falling off moderate to fresh by dawn, staying mostly clear. Sunny so far this morning, feeling chilly in the brisk westerly wind. Further sunny spells through the morning, though cloud built enough to produce showers in the area by early afternoon, some of these were heavy locally, this station only caught a brief light shower. There was a short spells of light rain around mid to late evening, clearing after midnight. </t>
  </si>
  <si>
    <t>NNW</t>
  </si>
  <si>
    <t>Fine and mostly clear overnight, some shallow mist and fog patches forming around dawn. Sunny so far this morning and heating quickly. The day stayed dry and hot here, though a few thunderstorms broke out over eastern parts of the area towards Leicester during the late afternoon. The evening remained fine and warm.</t>
  </si>
  <si>
    <t>Dry and clear for a time overnight, cloud rolled in from the North Sea during the early hours making for a cloudy start. The cloud quickly began to thin and break up allowing good sunny spells, warming rapidly. The day continued with unbroken sunshine. Hot by afternoon. The evening continued fine and warm, low cloud began to roll back in from the east after sunset.</t>
  </si>
  <si>
    <t>Bitterly cold overnight with a severe and penetrating black frost accompanied by a continued force 5 east wind. A few snow flurries. The day dawned mostly cloudy, ground rock hard. Low –2.5c, wind chill –10.0c, light snow flurries. The morning to observation has seen cloud breaks and sunny spells, also snow showers, turning briefly moderate. Feeling bitterly cold in the fresh to strong NE wind. Staying bitterly cold with sunny spells and snow showers these turned heavy briefly giving a thin cover and some slight drifting.</t>
  </si>
  <si>
    <t>Day</t>
  </si>
  <si>
    <t>Date</t>
  </si>
  <si>
    <t xml:space="preserve"> Stanton Station: SOUTH DERBYSHIRE (near Burton upon Trent.)  Lat. 52°46'N Long. 1°36'W  Ht. 74m A.M.S.L.Grid Ref: SK 26500 (Paul Carfoot)</t>
  </si>
  <si>
    <t>Month</t>
  </si>
  <si>
    <t>Cloudy and dry overnight. The morning so far has been overcast, feeling cool in the moderate east wind. The cloud began to thin and break by late morning allowing sunny spells. The afternoon turned pleasantly warm with good sunny spells. The evening remained fine.</t>
  </si>
  <si>
    <t>Dry, clear spells overnight. Sunny spells so far this morning. Turning cloudy through the morning, though staying dry. The afternoon saw a good deal of cloud with brighter and sunny spells towards the end of the afternoon and early evening.</t>
  </si>
  <si>
    <t>Clear and very cold overnight for early May with a widespread frost, low –1.2c, –4.2c on the grass. The morning so far has been sunny, warming rapidly. The morning saw long sunny spells. The after saw continued sunny spells though cloud built at times hiding the sun for lengthy spells. Feeling very pleasant in the sun.</t>
  </si>
  <si>
    <t>Clear spells following the rain last night, widespread ground frost and a touch of air frost, low -0.1c with -4.0c on the grass. Currently mostly clear and feeling cold with a force 4 westerly wind. Untreated roads and pavements very icy this morning. Some bright spells but also a good deal of cloud at times. Turning quite windy, especially by late afternoon and in to the evening. Light rain set in around mid evening, windy.</t>
  </si>
  <si>
    <t xml:space="preserve">Cloudy with intermittent light snow overnight, the snow becoming more continuous through the early hours with drifting commencing in the fresh east wind. 
This morning has seen a very unusual sight for this location in the Trent Valley, continuous moderate blowing snow with moderate drifting, some drifts only a short distance away from this station are over a meter deep, even along some of the exposed parts of the A444 there are deep drifts reaching out in to the road, road still possible with care. Current depth of un-drifted snow 9cm. There was further light to moderate snow through the morning and in to the afternoon with continued drifting in the strong east wind. The afternoon saw the snow slowly dying out with a few bright spells by mid afternoon. Feeling bitter throughout.
</t>
  </si>
  <si>
    <t>monthly rain</t>
  </si>
  <si>
    <t>Jan</t>
  </si>
  <si>
    <t>Dry</t>
  </si>
  <si>
    <t>Year</t>
  </si>
  <si>
    <t>col station</t>
  </si>
  <si>
    <t>30c+</t>
  </si>
  <si>
    <t>5c+</t>
  </si>
  <si>
    <t>25c+</t>
  </si>
  <si>
    <t>0c+</t>
  </si>
  <si>
    <t>21+</t>
  </si>
  <si>
    <t>&lt;0c</t>
  </si>
  <si>
    <t>Variable cloud overnight, turning clear an hour or so before dawn. The morning to observation has been fine and sunny. Clouds began to bubble up by late morning with showers breaking out in the vicinity. The afternoon saw several showers, briefly heavy over this station, further sunny spells too, milder than recent days.</t>
  </si>
  <si>
    <t>Ground frost developed last night as a few cloud breaks occurred, lifting after midnight as cloud and breeze increased from the west. Variable cloud and bright spells this morning, wind dropped to calm. Sunny spells through the day, clouding over, again tuning cloudy by late afternoon and towards dusk. Mild.</t>
  </si>
  <si>
    <t>Clear and cold overnight with a widespread frost. Low -2.4c with -6.4c on the grass. Bright so far this morning with sunny spells, cloud increasing from the NW.  Mist. Cloud continued to increase to make for a mostly cloudy day. The afternoon saw a few cloud breaks allowing some sunny spells. Chilly through the day, turning milder during the evening and night.</t>
  </si>
  <si>
    <t>Cloudy and dry overnight. No change so far this morning. Cloudy with a little light rain through the morning an in to the early afternoon, a few bright spells followed by mid afternoon.</t>
  </si>
  <si>
    <t>4-5</t>
  </si>
  <si>
    <t>Dry with variable amounts of cloud overnight. Bright with sunny spells through the morning. The day stayed fine with sunny spells.</t>
  </si>
  <si>
    <t>Clear spells overnight. Sunny so far this morning, warming quickly. The day became very warm with long spells of hazy sunshine. A fine and warm evening followed.</t>
  </si>
  <si>
    <t>Mild and cloudy overnight. A few cloud breaks appearing towards the observation. Some sunny spells through the day and feeling very mild, dry.</t>
  </si>
  <si>
    <t>Dry and warm with variable cloud overnight. The morning so far has seen low cloud breaking allowing sunny spells, warm, though feeling somewhat pleasant in the moderate east wind. Cloud increased further through the morning and the rest of the day was mostly cloudy with just a few brief sunny spells, still warm though feeling much more comfortable in the moderate to fresh east wind.</t>
  </si>
  <si>
    <t>Variable cloud overnight, drying out. The day dawned partly cloudy with fog forming, visibility quickly reducing to &lt;100 yards. The fog cleared away before observation with a few bright and sunny spells developing. There were further bright spells, though there was a good deal of cloud for the most part with a few showers scatted around, this location only caught a few spots though.</t>
  </si>
  <si>
    <t>Stant average</t>
  </si>
  <si>
    <t>Difference from average (Stanton)</t>
  </si>
  <si>
    <t>January</t>
  </si>
  <si>
    <t>February</t>
  </si>
  <si>
    <t>March</t>
  </si>
  <si>
    <t>April</t>
  </si>
  <si>
    <t>June</t>
  </si>
  <si>
    <t>July</t>
  </si>
  <si>
    <t>August</t>
  </si>
  <si>
    <t>September</t>
  </si>
  <si>
    <t>October</t>
  </si>
  <si>
    <t>November</t>
  </si>
  <si>
    <t>December</t>
  </si>
  <si>
    <t>Light rain died away last night, though remaining cloudy. A few clear spells developed through the early hours, with also a few wintry showers locally. Low –1.0c with –2.6c on the grass. The morning to observation has seen a few cloud breaks allowing some brief watery sunshine, now mostly cloudy again, frost thawing. Cloudy for most of the morning with just a few bright spells. The afternoon saw more broken cloud allowing sunny spells. The early evening saw a few clear spells before turning cloudy again.</t>
  </si>
  <si>
    <t>After last evening light rain, cloudy, very mild and damp overnight. Mostly cloudy, damp underfoot this morning, a few brighter spells. A good deal of cloud for the most part, though there were breaks from time to time allowing sunny spells, very mild again. Staying dry here until around mid evening when moderate showery rain arrived, this clearing around 22:00 GMT.</t>
  </si>
  <si>
    <t>After a clear start with ground frost last night, overcast conditions spread to the area from the east around 22:00 GMT. The early hours saw intermittent drizzle. The morning to observation has been cold overcast, feeling particularly cold in the fresh East wind. After an initial high of around 3.1c at dawn the temperature has now fallen to 2.6c at 09:00 observations. Staying mostly cloudy, feeling very cold in the fresh east wind. The temperature briefly reached 3.5 c in a brighter spells during mid afternoon.</t>
  </si>
  <si>
    <t>Mostly clear overnight with a widespread ground frost. Grass low -2.5c, screen low 1.7c. At observation, sunny, ground frost, Mist. Sunny spells for a short while this morning, but turning mostly overcast, staying dry. Mild.</t>
  </si>
  <si>
    <t>Squally showers cleared away after midnight and the early hours saw clear spells, windy. Low –0.3c. with –1.6c on the grass. The morning to observation has been cold and windy, icy underfoot. Snow showers in the vicinity, currently a very light snow flurry. Sunny spells through the morning. Cloud increased from the west just afternoon and there was a spells of light to moderate snow, though little accumulation. The snow turned to light rain by late afternoon. Feeling cold in the fresh to strong WNW wind. Light to moderate rain continued in to the evening.</t>
  </si>
  <si>
    <t xml:space="preserve">Cloudy with further light rain overnight. Fog around dawn, rain stopped. vis &lt;200 Yards. Cloudy and damp so far this morning, fog thinning to mist. Cloudy through the morning with a few brighter spells. A few spots of light rain around lunch time was followed by brighter blustery conditions. A few brief light showers moved in to the area by mid afternoon with near gale force gusting south-westerly winds, feeling mild despite the strong wind. </t>
  </si>
  <si>
    <t>Cloudy overnight with the a few light snow showers scattered around producing a slight sprinkling. Another cloudy day followed, feeling cold.</t>
  </si>
  <si>
    <t>Heavy and torrential rain continued until well after midnight here though only a few rumbles of local thunder. The rain eventually became lighter and stopped around 02:30 GMT. The amount of rain measured here totalled 52.9mm from the storm, the wettest July day on local record, previous wettest was July 2001 (51.3mm) and the wettest for any month since August 2004 (56.1mm) The day dawned wet underfoot and overcast. Bright and sunny spells to observation, cloud bubbling up quickly. Sunny spells continued through the day with the short sharp shower, not amounting to much. Breezy and less warm.</t>
  </si>
  <si>
    <t>Cloudy and mild overnight. The morning began cloudy, cloud breaks began appearing around 06:00 GMT and a clearance arrived shortly afterwards. At observation, already feeling warm in sunny spells. A dry and warm day followed with sunny spells.</t>
  </si>
  <si>
    <t>Dry, variable cloud overnight. Bright spells this morning developing in to sunny spells towards observation.  The day remained dry with sunny spells, feeling pleasant one more.</t>
  </si>
  <si>
    <t>Clear overnight with enough breeze to keep the temperature in the mild category until after midnight. The wind fell calm through the early hours and the temperature fell rapidly to produce a ground frost by dawn, low 1.4c with -1.6c on the grass. The morning so far has been sunny and warming rapidly. Another fine and mostly sunny day followed, feeling warm. Top temperature 20.4c.</t>
  </si>
  <si>
    <t>Further showers overnight, these were moderate during the early hours. very mild again. The day dawned mostly overcast with a few cloud breaks towards the eastern horizon. Mostly cloudy this morning with a few light showers, a few brighter spells. There were further light to moderate showers through the morning with the odd brighter spell. By afternoon more broken cloud arrived from the west allowing sunny spells, mild again, though with a fresher feel. Windy at times.</t>
  </si>
  <si>
    <t>Cloudy with light to moderate rain overnight, turning very mild with a very rapid thaw of the remaining snow. At observation, cloud cleared away to the east, sunny, windy, just the odd patch of snow left on shaded areas. Sunny spells and a few blustery light showers around locally for the rest day. Mild though tending to turn cooler through the day, especially in and near showers.</t>
  </si>
  <si>
    <t>Clear and cold overnight with a moderate to severe frost. Sunny spells and frosty with cloud increasing from the east towards observation. Feeling bitterly cold in the fresh east wind. A dry day followed with good sunny spells so less cold than recently, though still feeling cold exposed to the cold north easterly wind.</t>
  </si>
  <si>
    <t>There was further intermittent light snow last night and through the early hours producing around 2cm, 80% cover. Low –0.2c with –2.5c on the grass, so a widespread slight frost also. At observation, light snow, still 2cm 80% cover. There was further snow through the morning and in to the early afternoon, occasionally turning moderate, though the accumulation only increased slightly as slow thaw set in. By around 13:00 GMT the snow stopped and was followed by a clearance to allow sunny spells. High 2.6c</t>
  </si>
  <si>
    <t>Dry with clear spells overnight. Rather cloudy so far with a few bright and brief sunny spells. Mostly cloudy throughout with the odd few spots of light rain around early afternoon. Mild.</t>
  </si>
  <si>
    <t>Some spells of moderate to heavy wet snow overnight added a slushy cover of around 0.5 CM. The sky cleared around 06:00 GMT and the ground temperature quickly dropped below freezing causing treacherous icy conditions. The existing snow now has a thick crusty cover. At observation, sunny, sheet ice. Ground frost. Mean snow depth, 7.0cm 90%. Mostly sunny through the morning and in to the early afternoon. High and medium level cloud spread in to the area around mid afternoon making for a cloudy end. Milder than recently, high 5.1c with a steady thaw of snow and ice. Light to moderate rain arrived in the area around 19:00 GMT.</t>
  </si>
  <si>
    <t>Showers cleared away after midnight leaving variable cloud, the south-westerly wind continued fresh to strong at times. The day dawned bright and breezy. Cloud increased quickly through the morning to observation with producing a little light rain around 08:00 GMT. At observation, overcast, rain stopped. The morning and in to the early afternoon was overcast and feeling very cold in the fresh to strong westerly wind. A few breaks in the cloud around 13:00 GMT allowed for some sunny spells and the temperature briefly reached 15.5c. Showers, some moderate and heavy broke out by the end of the afternoon and continued in to the evening.</t>
  </si>
  <si>
    <t>Clear and cold overnight with a widespread frost, low -0.1c with –2.9c on the grass. Turning cloudy through the morning with a couple of short light showers before the observation. Moderate showers were frequent throughout the day, some accompanied by small hail. Bright sunny spells also, but feeling cold in the fresh north wind. High just briefly just 10.1c in sunny spell. Quickly turning cold after dark with a ground frost by late evening.</t>
  </si>
  <si>
    <t>Dry, variable cloud overnight. Bright and sunny spells this morning, feeling warm and humid. Further brief sunny spells through the morning and early afternoon, turning overcast from mid afternoon onwards with the radar showing continuous light to moderate rain, though no rain reached the ground here until around mid evening when light rain eventually commenced, turning moderate to heavy for a short while before stopping around 21:30 GMT.</t>
  </si>
  <si>
    <t xml:space="preserve">A notable feature of this lengthy cold spell here has been the persistent cloudiness, only a couple of short spells have seen cloud breaks, when that did occur on the 16th and 22nd the temperature plummeted over the snow cover. This cold spell would have been considerably more severe had there been more nights clear of cloud.
Another mostly overcast night, icy and frosty. Low just –1.0c with –2.2c on the snow. At observation, overcast with a few snow grains. Mean snow depth 8.5cm 85%. Staying overcast for the rest of the day, slow thaw.
</t>
  </si>
  <si>
    <t>Continuing fine and dry overnight, sunny and very warm this morning. Sunny and hot all day, there was a welcome moderate to fresh east wind to take the edge of the stifling heat.</t>
  </si>
  <si>
    <t>Clear spells through the early hours with frost. Turning more cloudy around 03:00 GMT. The dawned partly cloudy with frost. At observation, sunny spells, cloud increasing from the north-east. Rather cloudy at times through the day, though enough cloud breaks at times to allow sunny spells. Dry, still feeling cold in the fresh east wind.</t>
  </si>
  <si>
    <t>Overcast and breezy overnight with light snow. Moderate snow commenced around 09:00GMt accompanied by a fresh easterly wind, and dropping temperature, currently –1.0c, slight drifting. Mean snow cover 2cm 90%. Moderate snow continued until around dusk with slight drifting at times in the fresh east wind. The temperature fell throughout the day, reaching –2.8c by 16:00 GMT Mean snow depth by the end of the afternoon was 10.0cm. The snow turned very light through the evening with just a few flakes blowing around.</t>
  </si>
  <si>
    <t>3-4</t>
  </si>
  <si>
    <t>There were further light showers overnight, possibly wintry. Clear spells in between with frost. The day dawned clear and frosty, low –0.8c with –3.1c on the grass. At observation, clear and frosty, feeling cold in the moderate west-north-west wind. Dry with sunny spells for the rest of the day, feeling colder than of late with frost persisting in the shade. The evening quickly turned cold with further frost.</t>
  </si>
  <si>
    <t>Cloud broke up late last night allowing clear spells. The day dawned clear, so a sunny start. The day saw good sunny spells, feeling pleasant with a maximum temperature of 18.5c, the highest so far this year.</t>
  </si>
  <si>
    <t>Cloudy, very mild and damp overnight, windy. The morning, damp and very mild with the odd spot of drizzle. By early afternoon a few sharp showers broke out in the area, turning less mild. By the end of the afternoon it had turned dry, though remaining cloudy.</t>
  </si>
  <si>
    <t>Clear spells overnight, turning quite chilly, low 5.5c with 2.3c on the grass. Sunny so far this morning. Cloud bubbled up quickly after the observation with further sunny spells. The afternoon turned mostly cloudy for a time before further cloud breaks by early evening allowed a few sunny spells. Light to moderate showers affected the area around dusk.</t>
  </si>
  <si>
    <t>Showers in the area cleared away overnight allowing clear spells. Sunny spells through the morning with cloud bubbling up. By afternoon showers were breaking out locally with heavy downpours in places, though this station on caught a short moderate shower.</t>
  </si>
  <si>
    <t>The night was cold and clear with a moderate frost. Low –2.8c with –7.5c on the grass. The morning to observation has seen cloud increasing, enough to produce a short light shower of snow pellets around 08:00 GMT. The cloud broke up again toward observation allowing sunny spells, frosty, a sprinkling of snow pellets remain on the ground. Still patches of snow in shaded areas. Many snowdrifts up to 1m deep remain against hedges in nearby fields. The day saw a few glimpses of the sun, though cloud built enough at times to produce further light showers of snow pellets.</t>
  </si>
  <si>
    <t>Clear spells developing after midnight allowed the temperature to fall close to freezing, though a light ESE breeze prevented the temperature falling any lower than 0.7c in the screen. Grass minimum -3.0c so just a ground frost. At observation, sunny, ground frost. A fine day followed with good sunny spells, feeling pleasant in the sun and out of the keen SE wind.</t>
  </si>
  <si>
    <t>0-1</t>
  </si>
  <si>
    <t>Dry overnight with variable cloud. A good deal of cloud so far this morning, though some breaks allowing brief sunny spells, feeling warm. The morning saw the cloud breaking up further, so by afternoon there were good sunny spells, feeling warm despite a fresh westerly breeze.</t>
  </si>
  <si>
    <t xml:space="preserve">E </t>
  </si>
  <si>
    <t>1</t>
  </si>
  <si>
    <t>Dry with clear spells overnight, sunny with light winds, much less haze this morning, warming quickly. Continuing most sunny all day, hot by afternoon. A fine and warm evening followed.</t>
  </si>
  <si>
    <t>Fine with clear spells developing overnight. Sunny so far this morning. A fine and pleasantly warm day followed with long spells of sunshine.</t>
  </si>
  <si>
    <t xml:space="preserve">Dry with clear spells overnight. Low cloud quickly spread in from the east around sunrise. The morning was mostly cloudy for a time, though the cloud quickly began to burn off around 07:30 GMT, by observation it was mostly sunny. The day remained largely sunny, feeling quite warm. Some altocumulus castellanus observed around mid afternoon. </t>
  </si>
  <si>
    <t>Fine and dry overnight, sunny from the word go this morning, heating up quickly. Staying mostly sunny, feeling hot. A warm and dry evening followed.</t>
  </si>
  <si>
    <t>Showers cleared away last night to leave clear spells. A few bright spells this morning, though clouding over with light showery rain and drizzle. The drizzle cleared with bright spells following, though cloud quickly bubbled up light showers affecting the are by the end of the morning and in to the afternoon.</t>
  </si>
  <si>
    <t>Clear spells overnight. Shallow fog patches early this morning burnt off quickly in good sunny spells. The day stayed dry with long spells of sunshine feeling very warm.</t>
  </si>
  <si>
    <t>Dry, variable cloud overnight. Some sunny spells first thing, turning overcast. Remaining overcast through the morning and in to early afternoon. By mid afternoon a the cloud began to break up from the west allowing warm sunny spells.</t>
  </si>
  <si>
    <t>Mostly cloudy overnight, though cloud breaks for a short time around 03:00 GMT allowed the temperature to fall to –1.2c with –3.5c on the grass. The morning so far has been cloudy and dry, feeling cold in the moderate NE wind. The odd small snow patch in garden, though these will most likely be gone by the end of today. Still may drifts in hedges and ditches within eye view in near by fields. A cloudy and cold day followed, feeing bitter in the fresh east wind.</t>
  </si>
  <si>
    <t>Mainly cloudy overnight, frost, icy.  The day dawned rather cloudy, though with a few breaks appearing. The morning so far has seen some brief sunny spells, feeling bitterly cold in the strong NE wind. Just missed an ice day here yesterday, maximum temperature 0.2c for the 24 hour period ending at 09:00 GMT this morning. There were further sunny spells through the day, again feeing bitterly cold in the strong NE wind.</t>
  </si>
  <si>
    <t>Clear spells and the odd light shower overnight. Breezy. The morning so far has been bright and dry with hazy sunny spells and variable cloud. Cloud continued to increase to overcast by late morning. Light rain set in by early afternoon continuing until late afternoon when it died out for a time. There were further spells of showery rain in to the evening.</t>
  </si>
  <si>
    <t>JAN</t>
  </si>
  <si>
    <t>FEB</t>
  </si>
  <si>
    <t>MAR</t>
  </si>
  <si>
    <t>APR</t>
  </si>
  <si>
    <t>MAY</t>
  </si>
  <si>
    <t>JUNE</t>
  </si>
  <si>
    <t>JULY</t>
  </si>
  <si>
    <t>AUG</t>
  </si>
  <si>
    <t>Some clear spells overnight with ground frost forming, melting and reforming several times with the variable cloud and southerly breeze. Turning cloudy around dawn. At observation. mainly cloudy, damp, misty. Staying cloudy through the day with the odd spot of light rain. Turning mild. The evening saw a spell of light to moderate rain.</t>
  </si>
  <si>
    <t>Clear spells last night gave way to cloudy conditions before midnight. The day dawned dry and cloudy. The cloud began to break up and thin through the morning, by observation, mostly clear and sunny. The day stayed sunny, turning very warm by afternoon.</t>
  </si>
  <si>
    <t>Cloudy and mild overnight. The morning so far has been mostly cloudy bright spells and with the odd light shower in the area. Feeling humid. Mostly cloudy with a few light showers through the morning, the afternoon saw some brief sunny spells only to be followed by heavy showers with thunder, these accompanied by gusty winds. Feeling distinctly cooler by mid afternoon. The showers cleared away by the end of the afternoon with broken skies following.</t>
  </si>
  <si>
    <t>Clear spells through to the early hours before low cloud blew in once again. A cloudy and dry start. Cloud breaking through the morning allowing sunny spells. Turning very warm by afternoon with continued sunny spells, though cloud built enough at times threatening a shower, none fell at this location.</t>
  </si>
  <si>
    <t xml:space="preserve">Rather cloudy overnight with just a few cloud breaks. The day dawned cloudy and misty, frost. Low –0.8c with –3.9c on the grass. The morning to observation has been mostly cloudy and dry, frost thawed. Again remaining cloudy through the morning and in to early afternoon with the temperature struggling to rise above 4c. By mid afternoon a few cloud breaks appeared and the sun helped the temperature up to 6.5c. Dry here though there was some showers scattered around the area. </t>
  </si>
  <si>
    <t>Frosts at 09:00</t>
  </si>
  <si>
    <t xml:space="preserve">Clear spells overnight though no ground frost, a continued force 3 westerly wind prevented the grass temperature falling lower than 0.0c.  Cloud and wind increasing through the early hours from the south-west. At observation, dry and very windy, the westerly wind gusting past gale force. Continuing very windy through the morning, a westerly gust of 56.7mph occurred during the early afternoon, short spells showery rain too. Some sunny spells. By mid afternoon the wind began to abate, though a few light showers continued. </t>
  </si>
  <si>
    <t>Clear spells after midnight allowed the temperature to drop low enough for a ground frost. Low 1.6c with -1.5c on the grass. Cloud increased around dawn making for a cloudy start. The cloud broke up quickly through the morning, so by observation it is mostly sunny with just a few scattered Cumulus. A fine and dry day followed with good sunny spells, feeling warm in the sun.</t>
  </si>
  <si>
    <t xml:space="preserve">A cloudy and misty / foggy night with light rain and drizzle commencing after midnight. The day dawned overcast with light rain, foggy, visibility about 500 yards. At observation, no change apart from visibility increased slightly to around 800 yards. Staying dull and misty with intermittent light rain, the rain turned more continuous by late afternoon. </t>
  </si>
  <si>
    <t>Moderate rain combined with a rising temperature and strong southerly wind melted all the snow away overnight. The day dawned cloudy, misty and wet underfoot, with the wind falling light and veering westerly. At observation, a clearance has arrived from the west with sunny spells developing. The continued with sunny spells and the odd light shower blowing in on the fresh westerly wind. Much milder. Clear spells developed during the evening.</t>
  </si>
  <si>
    <t>Apart from a few brief breaks last night, another cloudy and mostly dry night. The morning to observation has been overcast with a little drizzle and the odd spot of light rain. Another overcast day, though with only the spit of drizzle at times. Not as cold, high 4.1c.</t>
  </si>
  <si>
    <t>Very mild overnight, low just 16c. There was a spell of moderate rain through the early hours. The day dawned damp, mostly cloudy and very mild. Cloudy with drizzle so far this morning. Cloudy through the morning with showers around, though this station managed to avoid them. The afternoon saw bright and sunny spells developing but also showers some heavy around the area, again this station missed them apart from the odd light spot of rain. Warm for October.</t>
  </si>
  <si>
    <t>The fog which persisted all day yesterday eventually cleared through the early hours as mid level cloud slowly spread across the area from the south-west. Low –1.0c with –2.1c on the grass. At observation, mostly cloudy, ground frost, 100% humidity, trees and shrubs dripping wet. Sunny spells developed through the morning and continued in to the afternoon, though with variable amounts of thin low cloud at times too. Misty at times.</t>
  </si>
  <si>
    <t>falling snow</t>
  </si>
  <si>
    <t>fs</t>
  </si>
  <si>
    <t xml:space="preserve">Variable cloud overnight, dry. Bright and sunny spells to observation. The day saw spells of sunshine with a few showers scatted showers around the area, though on a couple of light showers affected this station. </t>
  </si>
  <si>
    <t>Dry, clear spells overnight and a steady ENE wind. Partly cloudy around dawn, cloud increased quickly through the morning, now overcast and dry. Dry and overcast with just the odd bright spell throughout the day.</t>
  </si>
  <si>
    <t>Some light rain overnight and early this morning. Continuous light rain so far this morning. The day continued wet with light to moderate outbreaks of rain and mostly dull, feeling cool. Rain, moderate at times continued in to the evening.</t>
  </si>
  <si>
    <t>Clear spells and very mild overnight. Dry with sunny spells so far this morning, already feeling warm. Staying fine and warm with good sunny spells.</t>
  </si>
  <si>
    <t xml:space="preserve">Variable cloud overnight with the odd light shower and a continued force 3-4 NW wind. The morning has been overcast with the north wind increasing force 5-6. At observation, feeling cold with light rain, windy. Staying cold and mostly cloudy throughout the day with showers, some briefly moderate. There were a few bright and brief sunny spells, these occurring around mid afternoon and in to the early evening. Windy. </t>
  </si>
  <si>
    <t>Mainly cloudy overnight, light rain setting in around dawn, quickly turning continuous and moderate. There was further moderate rain though the morning, this turning lighter towards lunchtime. The afternoon stayed mostly cloudy and damp. By early evening a few brighter spells arrived, though with showers breaking out too. Much cooler than recently, high just 13.9c.</t>
  </si>
  <si>
    <t xml:space="preserve">Clear spells overnight, allowing a ground frost to develop and thick fog, visibility &lt;100yards at dawn. At observation, fog slowly lifting, vis now &lt;200 Yards. The fog lifted by late morning allowing a few watery intervals of sunshine, but staying chilly. Well before sunset ground frost had reformed.  </t>
  </si>
  <si>
    <t>Moderate rain cleared during the early hours. The day dawned cloudy and damp. The morning so far has been overcast with intermittent light rain. There was further intermittent light rain through the morning. The afternoon saw some brief bright spells, but was quickly followed by a moderate shower accompanied by a gusty northerly wind. The late afternoon saw more in the way of bright spells. Very cool for mid May with the temperature remaining in single figures for the most part, though briefly reached 12.3c in sunny spells during the early evening.</t>
  </si>
  <si>
    <t>Continuing overcast through the night, dry. Little change up to observation. Snow set in around 10:30 GMT, this turned moderate and continued well in to the afternoon depositing 3.0 cm very wet cover. The snow turned to ice pellets and sleet by around 15:00 GMT, followed by drizzle in the early evening. By mid evening light to moderate rain commenced.</t>
  </si>
  <si>
    <t>Clear and turning chill overnight with a touch of ground frost. Low 2.7c with 2.7c on the grass. Sunny and warming rapidly so far this morning. The day quickly became warm with long sunny spells.</t>
  </si>
  <si>
    <t>Dry, variable cloud overnight. This morning has seen varying amounts of cloud with bright spells. Feeling cool in the fresh east wind. Another fine day followed with good sunny spells, feeling quite warm despite a fresh ENE wind.</t>
  </si>
  <si>
    <t>Dry with clear spells overnight, clouding over towards dawn. Cloudy so far this morning with the odd spit of light rain. Remaining cloud all day with only the odd bright spells. There was the odd spot of rain through the afternoon, more continuous light rain arrived during the early evening.</t>
  </si>
  <si>
    <t>Another dry, though mostly cloudy night. Cloud to observation, feeling cool. By late morning the cloud thinned and dispersed rapidly with clear skies soon after lunch allowing long sunny spells, feeling warm by mid afternoon. A fine and dry evening followed.</t>
  </si>
  <si>
    <t>Moderate frost slowly lifted thorough the early hours as cloud spread in from the west. The morning so far as been cloudy and dry, ground still hard with ice, though thawing. The day was cloudy and dry with just a few bright spells, turning dull as well at times with showers threatening, but none were noted at this station. Milder.</t>
  </si>
  <si>
    <t>Moderate to heavy snow overnight and through the early hours and this morning has produced a cover of  8cm, some slight drifting with the deepest being 30cm at top of garden exposed to fields. The day remained cloudy with outbreaks of light to moderate snow. There was a slow thaw from around 10:30 GMT until mid afternoon when the temperature dipped back below freezing. High just 0.9c feeling bitterly cold in the fresh to strong E wind.</t>
  </si>
  <si>
    <t xml:space="preserve">Clear spells developing overnight, especially through the early hours allowing a widespread frost to develop. Low –2.2c with –4.8c on the grass. The morning to observation, a good deal of low cloud blowing in on the east wind, though with some sunny brighter spells. The day was dry with some spells of hazy sunshine, but upper and lower level cloud increased to overcast at times with showers threatening, though again none fell here. </t>
  </si>
  <si>
    <t>Staying very mild overnight with a few more spells of light rain. The day dawned cloudy and damp. Turning brighter toward observation. Bright, but very windy with westerly gusts past gale force. High 10.4c so mild, but not feeling so. Blustery showers spread in to the area from the NW by late afternoon, these continued well in to the evening.</t>
  </si>
  <si>
    <t>Light showers cleared away last evening to leave a mainly cloudy and breezy night. The morning so far has been dry and mostly cloudy with just the odd brighter spell. Cloudy for a good part of the morning, towards lunch the cloud began to break and allow some warm sunny spells which continued in to the afternoon and evening.</t>
  </si>
  <si>
    <t xml:space="preserve">Cloudy overnight with some light rain through the early hours. The day dawned cloudy and damp with a little drizzle. The drizzle died out shortly after observation. Staying mostly cloudy through the day with just the odd brighter spell during the afternoon. </t>
  </si>
  <si>
    <t>Clear spells for the first part of the night, though enough of an easterly wind to prevent an air frost. Turning cloudy after midnight. The day dawned overcast with light sleet or freezing drizzle. No change to observation, still a little light half melted freezing drizzle. Feeling cold and raw in the fresh NE wind. The morning saw a little light showery sleet and snow, though not amounting to anything, just making the ground damp at times. The afternoon saw the odd brighter spell and was mainly dry. Cold with the temperature around 3.0c for the most part, though it did briefly reach 3.9c during a brighter spell.</t>
  </si>
  <si>
    <t>Gust Direct.</t>
  </si>
  <si>
    <t>Hail</t>
  </si>
  <si>
    <t>Dry, clear spells overnight. Low 8.0c. Mostly sunny so far this morning. Cumulus clouds quickly built soon after reading time, there were further sunny spells, though high and mid level cloud increased by early afternoon making for an overcast from mid afternoon. Just a little drizzle around 15:30 GMT.</t>
  </si>
  <si>
    <t>Dry, mild, clear spells for a time, turning cloudy towards midnight. Cloudy to observation with the odd brighter spell, feeling warm. A mainly overcast day followed, just a few bright spells.</t>
  </si>
  <si>
    <t>Cloudy with just a little intermittent light rain through the early hours. The day dawned overcast and damp. The morning so far, Overcast, dry, feeling chilly. The day continued mostly overcast and dry, chilly. The evening saw a little sunshine. High to 18:00 GMT 12.0c.</t>
  </si>
  <si>
    <t>Sep</t>
  </si>
  <si>
    <t>Nov</t>
  </si>
  <si>
    <t>Dec</t>
  </si>
  <si>
    <t>Oct</t>
  </si>
  <si>
    <t>mean max</t>
  </si>
  <si>
    <t>mean min</t>
  </si>
  <si>
    <t>mean</t>
  </si>
  <si>
    <t>Clear spells overnight, low 3.5c. The morning so far has been bright with sunny spells. The morning turned increasingly cloud as high and mid level cloud spread over the area from the south. Light showery rain commenced around lunchtime. More prolonged light to moderate rain arrived by the end of the afternoon and continued in to the evening and night.</t>
  </si>
  <si>
    <t>Clear overnight with a widespread ground frost. At observation, bright with ground frost, high level cloud increasing. Still a few surviving snow patches in the near by fields. Soon turning overcast, feeling cool for a time in the fresh to strong SE wind. The afternoon continued windy and overcast, though turning milder with the temperature reaching 9.2c around 17:00 GMT. Light rain commenced around the same time.</t>
  </si>
  <si>
    <t>SSW</t>
  </si>
  <si>
    <t>Cloudy overnight with a little light rain around. The morning to observation has been overcast with further intermittent light rain. Mostly cloudy, light showers around through the morning. The afternoon saw a couple of brief sunny spells though with further showers, these moderate by late afternoon. Milder than of late. The evening saw the showers clearing away, though remaining mostly cloudy.</t>
  </si>
  <si>
    <t>Very windy overnight with gusts past gale force. Dry and mostly cloudy. Cloudy through the morning with a few spots of rain. At observation, overcast, rain stopped. Suns disc visible through vale of Altostratus. Bright and sunny spells developed through the morning and in to the afternoon. Cloud bubbled up enough to produce a few brief light showers here and locally. Windy again, feeling cooler than of late.</t>
  </si>
  <si>
    <t>Cloudy and mild overnight, light drizzle. No change so far this morning. Last nights and this mornings drizzle gave measurable rain of  0.2mm so ending 17 consecutive days of absolute drought. Staying overcast all day with light drizzle at times which dried out after 15:00 GMT though remaining overcast. The cloud thinned during the evening.</t>
  </si>
  <si>
    <t>Dry overnight with cloud continuing to blow in from the east. At observation, dry and overcast. A cloudy day followed with only a few bright spells. The evening saw the cloud start to break up allowing a little late sunshine, before the low cloud returned by nightfall.</t>
  </si>
  <si>
    <t>Clear spells overnight, breezy. Bright and sunny spells to observation, windy, cloud bubbling up. The day was windy, though bright with sunny spells and the odd short sharp shower. Feeling cool.</t>
  </si>
  <si>
    <t>Cold and mainly cloudy overnight with severe frost, low –3.9c with –6.5c on the snow / grass. At observation, frosty, overcast, a few light snow flakes falling. still 1cm snow lying 55%. Remaining cloudy with the odd flake of snow. Feeling very cold by later afternoon as a moderate south-easterly kicked in. Continuous light snow commenced around 19:00 hrs.</t>
  </si>
  <si>
    <t>Clear spells overnight, there was enough of a NW breeze to prevent the temperature falling below 4.2c. Dry with sunny spells to observation, feeling chilly. Cloud bubbled up through the morning and afternoon, so rather cloudy at times, still with a few sunny spells, feeling much cooler. Light showers arrived by early evening.</t>
  </si>
  <si>
    <t>Variable cloud overnight with the odd light shower. Clear spells developing this morning. Rather cloudy at times with a few scattered light showers in the area, some bright and sunny spells too. Feeling mild in sunshine.</t>
  </si>
  <si>
    <t>Light rain turned moderate and prolonged after midnight, staying wet through the early hours. The day dawned wet with light to moderate rain. The rain stopped around 08:00 GMT and a few brighter spells developed, feeling warm and humid. The morning saw further bright spells. Good sunny spells developed through the afternoon, feeling warm, though fresher.</t>
  </si>
  <si>
    <t>Variable cloud overnight, staying dry. After a cloudy start, the cloud thinned and moved away east. The morning to observation has seen increasing amounts of hazy sunshine, feeling warm. The day continued fine and dry with hazy sunny spells</t>
  </si>
  <si>
    <t>Overcast and mild overnight with a spell of light rain spreading from the north-east through the early hours. The day dawned overcast and damp. At observation, no change. The day stayed overcast with just the odd brief bright interval. The evening saw a little light rain.</t>
  </si>
  <si>
    <t>Apart from a few brief small holes in the cloud cover last night, another cloudy night. The morning so far has been overcast with fog, visibility &lt; 200 yards at times. At reading, overcast misty, cloud lifting somewhat. By 10:00 GMT the low cloud and mist had lifted enough to allow some hazy sunshine, warming rapidly. Hot by afternoon, feeling humid too with continuing sunshine. Much Atocumulus castellanus by late afternoon. The evening saw cumulonimbus cloud building with thunderstorms in the area, these mainly towards Leicestershire. Lightening seen, distant thunder heard. Very warm. No rain here before midnight.</t>
  </si>
  <si>
    <t>Clear and chilly overnight, low 3.6c, with 0.6c on the grass, so not far from a ground frost. Quickly turning cloudy from the west this morning with a short spells of light rain around 0:80 GMT, now stopped. There was no further rain until around mid afternoon when there were intermittent outbreaks of light rain, towards early evening there was a short spell of heavy rain with a clearance quickly following, breezy.</t>
  </si>
  <si>
    <t xml:space="preserve">Clear spells overnight leading to a bright start with hazy sunny spells. By observation cloud had increased to almost overcast with just a little weak sunshine. Showers broke out by the end of the morning, these turning moderate and prolonged by afternoon, only brief spells of sunshine. The evening saw the showers clear, though remaining mostly cloudy. Breezy throughout, feeling cool. </t>
  </si>
  <si>
    <t>Comments</t>
  </si>
  <si>
    <t>Max Temp c</t>
  </si>
  <si>
    <t>Snow Depth cm</t>
  </si>
  <si>
    <t>Daily Rain mm</t>
  </si>
  <si>
    <t>Barometer
Pressure mb 09:00</t>
  </si>
  <si>
    <t>Wet</t>
  </si>
  <si>
    <t>Dew Point</t>
  </si>
  <si>
    <t>Humidity</t>
  </si>
  <si>
    <t>Cloud Cover (Oktas)</t>
  </si>
  <si>
    <t>Max Gust mph</t>
  </si>
  <si>
    <t>Wind Speed mph aver</t>
  </si>
  <si>
    <t>Grass min Temp</t>
  </si>
  <si>
    <t>snowfall</t>
  </si>
  <si>
    <t>Thunder</t>
  </si>
  <si>
    <t>Fog</t>
  </si>
  <si>
    <t>Wind Direction at OT</t>
  </si>
  <si>
    <t>&lt; = -10c</t>
  </si>
  <si>
    <t>0.2mm or more</t>
  </si>
  <si>
    <t>Turning cloudy early last evening, though staying dry until after midnight. Light rain commenced through the early hours turning moderate at times. Mild. The rain died out this morning with a few brighter spells occurring around observation. The morning saw sunny spells, continuing well in to the afternoon, very mild indeed for late October, high 17.2c. By late afternoon cloud built enough for the odd shower to breakout in the area, though only a few light spots were noted here. The evening saw a short spell of light rain, this died out by mid evening.</t>
  </si>
  <si>
    <t>Light to moderate rain cleared before midnight leaving it cloudy and damp overnight, fog, visibility around 300 yards early this morning. Staying overcast and damp with the fog reducing to mist by observation. The morning saw the cloud gradually thin and break up to allow sunny spells just after lunch, with the afternoon turning warm. Cloud bubbled up with showers in the area, though only the odd spot fell here. The evening was fine, partly cloudy and dry.</t>
  </si>
  <si>
    <t>Variable cloud overnight, dry. Clouding over early morning with light rain. At observation, light to moderate rain. The rest of the morning and afternoon remained overcast and rainy, some moderate bursts. The evening remained cloudy with further intermittent drizzle.</t>
  </si>
  <si>
    <t>Staying mostly cloudy overnight with a spell of moderate rain through the early hours. The day dawned mostly cloudy with further showery rain around 05:00 GMT. Mostly cloudy and feeling cool with only brief spells of sunshine so far this morning. Showers broke out soon after lunch which were moderate for a short time. The late afternoon and early evening saw more broken skies with a little late sunshine. Feeling cool.</t>
  </si>
  <si>
    <t>Moderate rain cleared after midnight and a few clear spells arrived from the south. A ground frost developed with icy patches by dawn. The morning to observation has turned increasingly cloudy from the south, suns disc visible through a vale of Altostratus. Light rain set in for a short while after 10:00 GMT, though this died out by early afternoon with a few sunny spells following by late afternoon. Feeling cool despite lake of wind. High just 5.3c briefly in the sunny spells. The evening turned frosty under a clearing sky.</t>
  </si>
  <si>
    <t>Cloudy and mild overnight, dry. Cloudy through the morning with showers breaking out before and through the observation, moderate to heavy briefly. The morning saw further short but moderate showers and sunny spells. The afternoon turned drier with more sunshine.</t>
  </si>
  <si>
    <t>Another cloudy night, with a slight thaw for a few hours, though re-freezing later. There was a little light snow, which gave just a sprinkling over the old cover. Low –0.3c around dawn. At observation, overcast, very icy, the odd snow grain falling. Mean snow depth 8.5cm 90%. Light snow commenced around 09:30 GMT. Mainly light snow then continued until early evening, though very little additional accumulation as the temperature climbed a little above freezing. The evening saw the snow die out, though it remained overcast.</t>
  </si>
  <si>
    <t>Low cloud returned from the east overnight making for a cloudy start and cloudy morning. The afternoon remained dry and mostly overcast, though there was a few bright spells briefly during late afternoon. By mid evening a clearance arrived allowing some late sunshine.</t>
  </si>
  <si>
    <t>A mild and cloudy night with just an occasional little light rain. Breezy. The morning to observation has been dry and windy, though feeling warm. Sunny spells. The wind increased further through the morning to near gale force at times. There were continued sunny spells, though these becoming increasingly short lived towards noon. The after was mostly cloudy with intermittent light rain. Very mild.</t>
  </si>
  <si>
    <t>Mostly cloudy and dry overnight. Bright and a few sunny spells developing towards observation. The day saw a good deal of cloud with brighter spells and showers in places, this station only saw a brief light one. Feeling rather cool.</t>
  </si>
  <si>
    <t>Dry and clear overnight, quite chilly, low 5.9c with 2.6c on the grass. The morning so far has been dry and sunny, warming quickly. The day stayed fine with sunny spells, though cloud bubbled up enough to hide the sun for periods in the afternoon. The evening continued fine with sunny spells.</t>
  </si>
  <si>
    <t>Apart from a few clear spells early on, the night has been cloudy and very mild overnight, damp underfoot. No change to observation. Cloudy for the most part, though a few bright spells were noted. Very mild.</t>
  </si>
  <si>
    <t>2013 Hadley CET</t>
  </si>
  <si>
    <t>2013 Philip Eden CET after Gordon Manley</t>
  </si>
  <si>
    <t>2013 Difference from CET average (Philip Eden</t>
  </si>
  <si>
    <t>Stanton</t>
  </si>
  <si>
    <t>Mostly cloudy with a few more light showers overnight. Dry with sunny spells so far this morning, breezy. A good deal of cloud for the most part, bright and brief sunny spells also, staying dry here. Windy, very mild.</t>
  </si>
  <si>
    <t>Warm with variable cloud overnight, staying dry. This morning, bright with some hazy sunny spells, tending to cloud over. The cloud began to break and thin through the morning allowing more in the way of sunshine. The afternoon continued fine and dry, feeling hot.</t>
  </si>
  <si>
    <t>Dry with variable cloudy overnight, breezy. Turning overcast this morning, dry so far. The morning remained dry and overcast, light rain set in just after noon, cool for mid September with a high of just 10.5c, though for the most part the temperature was between 9 and 10c. The rain died away by late afternoon.</t>
  </si>
  <si>
    <t>Rather cloudy and dry for the most part overnight with the temperature holding above freezing, though a clearance arrived just before dawn and the temperature quickly dipped to –1.5c with –5.6c on the grass. The day dawned clear and frosty. The morning to observation has been sunny, ground frost. Sunny spells continued through the day though with cloud building enough to produce scattered wintry showers in the area, only a brief light snow graupel shower was noted here.</t>
  </si>
  <si>
    <t>Light rain cleared away after midnight followed by a clearing sky and a sharp fall in temperature. Low -0.2c with –5.3c on the grass, producing a widespread slight frost. At observation, sunny, frost. The remained fine with sunny spells, less mild than recently. The evening soon turned frosty under a clear sky. Thick freezing fog formed around 22:00 GMT.</t>
  </si>
  <si>
    <t xml:space="preserve">A few cloud breaks before midnight allowed for a ground frost, the frost lifted after midnight as it turned overcast. Dry and overcast so far this morning. Another cloudy day followed with the odd light patch of drizzle in the locality, just the odd brighter spell, milder. </t>
  </si>
  <si>
    <t>Mostly dry with variable cloud overnight with the odd break allowing for a ground frost. Mostly cloudy this morning with the odd spot of light rain. There was a good deal of cloud through the morning, the afternoon saw more broken cloud allowing sunny spells. Quickly turning cold under clear sky after sunset with ground frost forming.</t>
  </si>
  <si>
    <t>Clear spells last night gave way to more cloudy conditions after midnight. Dawning dry and cloudy. Bright and sunny spells developing through the morning. Sunny spells and a few short light showers through the day, breezy.</t>
  </si>
  <si>
    <t>Cloudy and dry overnight, very mild. Light to moderate rain set in around 06:30 GMT. There was further rain through the morning, this turning more showery by afternoon, some moderate. Very mild for mid October. Further light showery rain well in to the evening.</t>
  </si>
  <si>
    <t>Turning chilly overnight under a clear sky, low 1.4c with -2.0c on the grass, the first ground frost of the season at this station. Sunny so far this morning, temperature rising quickly. Cloud increased during the morning to almost overcast for a time before clearing again for a short time before lunch. By mid afternoon cloudy conditions returned producing a short light shower towards dusk.  Mild.</t>
  </si>
  <si>
    <t>Daily Weather data for Stanton Station: SOUTH DERBYSHIRE (near Burton upon Trent.)  Lat. 52°46'N Long. 1°36'W  Ht. 74m A.M.S.L.Grid Ref: SK 26500 (Paul Carfoot)</t>
  </si>
  <si>
    <t>Min Temp c</t>
  </si>
  <si>
    <t xml:space="preserve"> &lt;             Stevenson     Screen.     Readings  at 09:00 GMT                       &gt;</t>
  </si>
  <si>
    <t>Total air frosts</t>
  </si>
  <si>
    <t>Ice days</t>
  </si>
  <si>
    <t>Annual mean</t>
  </si>
  <si>
    <t>edry</t>
  </si>
  <si>
    <t>ewet</t>
  </si>
  <si>
    <t>VP</t>
  </si>
  <si>
    <t>DP</t>
  </si>
  <si>
    <t>Annual %</t>
  </si>
  <si>
    <t>Feb</t>
  </si>
  <si>
    <t>Mar</t>
  </si>
  <si>
    <t>Apr</t>
  </si>
  <si>
    <t>May</t>
  </si>
  <si>
    <t>Jun</t>
  </si>
  <si>
    <t>Jul</t>
  </si>
  <si>
    <t>Aug</t>
  </si>
  <si>
    <t>Mostly cloudy overnight, though a clearance lasting for a couple of hours around midnight allowed the temperature to dip to 0.9c with -3.3c on the grass producing a ground frost. The day dawned overcast, frost thawed. At observation, mainly cloudy, dry.</t>
  </si>
  <si>
    <t>Clear spells overnight and cold for mid May, ground frost. Low 1.3c with –1.9c on the grass. After a sunny start cloud is beginning to bubble up. The morning and afternoon saw sunny spells, though cloudy at times with some heavy showers in the area, this station only saw a few heavy spots of rain during the late afternoon as showers passed close by. Feeling quite pleasant in sunny spells. The evening saw more prolonged spell of moderate rain with a few rumbles of thunder.</t>
  </si>
  <si>
    <t>A little light showery rain continued in to the early hours. Bright spells and a few scattered light showers around this morning. The day stayed bright with sunny spells with a few showers scattered around, just a few further spots noted here.</t>
  </si>
  <si>
    <t>Light rain continued last night through to the early hours, dying out around  01:00 GMT, breezy. Overcast and damp so far this morning, mild. The morning remained cloudy with a few brighter spells. The afternoon saw bright conditions with sunny spells spread from the SW, with showers developing by early evening, this station saw a heavy one around 16:45 GMT</t>
  </si>
  <si>
    <t>Dry cloudy and mild overnight. Cloudy and dry to observation. Mist. A spell of rain arrived close to lunch time, mainly light with just the odd moderate burst. The rain cleared around mid afternoon, though staying mostly cloudy.</t>
  </si>
  <si>
    <t>Clear spells for a time last night, turning cloudy by mid evening with a few intermittent clear spells through the early hours. The day began overcast, cloud clearing almost completely around sunrise. Another dry day followed with sunny spells. Feeling cool in the ESE wind, though quite pleasant out of the wind and in the sun. Clear into the evening with the temperature falling quickly, ground frost before mid evening.</t>
  </si>
  <si>
    <t>Rain died out for a time last, further light rain arrived from the NE through the early hours. The day dawned overcast and damp. Further bursts of light to moderate rain this morning. Visibility poor in rain, improving to moderate at times. Dull and cloudy with further busts of rain, moderate at times throughout the day. A brief clearance arrived around dusk, though cloud quickly spread in again from the north before dark.</t>
  </si>
  <si>
    <t>Last evenings light rain and drizzle cleared around mid evening leaving variable cloud and some clear spells. A continuing force 3-4 SW wind prevented the temperature falling lower than 4.2c, -0.4c on the grass, so a touch of ground frost detected. Some early brightness, but mostly cloudy and damp through the day with a little drizzle towards lunch. The afternoon saw a spell of light rain and drizzle, turning very mild.</t>
  </si>
  <si>
    <t>Clear spells through to the early hours allowed the temperature to fall to 4.5c. High cloud increased as did the easterly  wind around 03:00 GMT. The day dawned partly cloudy and dry with mist over the fields. Turning overcast through the morning to observation. Rain set in around 11:00 GMT, moderate at times through in to the early afternoon. The rain became lighter around 14:00 GMT with a clearance arriving by late afternoon and early evening with a few brief sunny spells.</t>
  </si>
  <si>
    <t>Mostly cloudy overnight with the snow dieing out after midnight. More light snow arrived from the east around 04:00 GMT. The morning to observation has been cloudy with light snow. Mean snow cover, 2.0cm 80%. Light snow died away soon after readings. The rest of the day remained overcast with most of the snow thawing away, feeling cold in the brisk NE wind.</t>
  </si>
  <si>
    <t xml:space="preserve">There were a few more spots of light rain last evening, though only enough to leave a trace.
Staying mostly cloudy and breezy. Mild. Overcast with a few spots of rain through the morning. The afternoon saw thicker cloud with further outbreaks of mainly light rain. Very mild. The evening saw a few spells of light rain, windy.
</t>
  </si>
  <si>
    <t>5-6</t>
  </si>
  <si>
    <t>Mostly clear overnight, low 5.4c. Dry and bright with sunny spells so far this morning. A mainly sunny day followed, very mild once again for late October.</t>
  </si>
  <si>
    <t>Light rain turned intermittent after midnight. Thick fog descended over the area with further light rain during the early hours. Vis &lt;100 yards. At observation, thick fog, light rain. The day stayed fogy though the light rain died away shortly after observation.</t>
  </si>
  <si>
    <t>Cloudy with further light rain and drizzle overnight. Dawning cloudy, damp underfoot. No change at observation. Another cloudy and damp day followed, just a few spots of light rain. Feeling cold and raw.</t>
  </si>
  <si>
    <t xml:space="preserve">Another cloudy and wet night with intermittent light rain before midnight and again through the early hours when it turned moderate at times. The morning so far has been overcast with continuous light to moderate rain. The morning and in to the afternoon saw the rain turning showery, these were moderate at times. By the middle of the afternoon there were a few bright and sunny spells, though with showers still scattered around. Cool for October. </t>
  </si>
  <si>
    <t>Cloudy overnight, dry. The morning so far has seen the cloud sheet thin to allow some brightness, even a brief glimpse of the sun just before observation. The morning saw the cloud clear almost completely by 11:00 GMT and the rest of the day continued the sunny. Feeling very pleasant in the sun.</t>
  </si>
  <si>
    <t xml:space="preserve">Clear and cold overnight with a widespread moderate frost. Low –2.8c with –6.0c on the grass. Thick freezing fog developed before dawn. Visibility &lt;70 yards. No change at observation, though sky bright immediately overhead. The freezing fog lingered until after noon with the temperature remaining below freezing. The fog thinned and lifted completely by 13:00 GMT and the temperature recovered, high by mid afternoon 5.8c. The evening began clear and ground frost set in quickly. </t>
  </si>
  <si>
    <t>Warm and dry overnight with variable cloud. A misty start to the morning with suns disc visible through a layer of Cirrostratus. Mist thickened to fog for a short time around 06:00 GMT before lifting in to low cloud. The cloud quickly began to thin and break toward the reading time at 09:00 GMT, now sunny and feeling very warm and humid. Continuing fine and mostly sunny for the rest of the day, feeling less humid by afternoon.</t>
  </si>
  <si>
    <t>Cloudy, humid, warm and damp overnight after last nights rain. Cloudy with a short spell of light rain this morning. Damp and cloudy with the odd bright patch towards observation. Apart from a few spots of rain around 10:00 GMT the day stayed dry and largely cloudy with just brief glimpses of the sun.</t>
  </si>
  <si>
    <t>NOV</t>
  </si>
  <si>
    <t>DEC</t>
  </si>
  <si>
    <t>AVERAGE</t>
  </si>
  <si>
    <t>CET</t>
  </si>
  <si>
    <t>Clear overnight with a widespread moderate to severe frost. Low –3.9c with –9.0c on the grass. The morning to observation has been sunny and frosty. Very few snow patches left at this station, however there are still plenty of drifts up to 1m remaining in near by fields. Sunny spells became short lived and watery as medium and high level cloud increased through the morning and in to the afternoon. Cold.</t>
  </si>
  <si>
    <t>Clear spells and chilly overnight with ground frost, low 2.4c with –1.1 on the grass. Increasing high cloud. The morning so far has been dry with hazy sunny spells. There were further hazy sunny spells through the morning though cloud continued to increase and thicken so by afternoon only bright spells. The late afternoon saw a few light spots of rain before a clearance arrived from the west around 17:30 GMT.</t>
  </si>
  <si>
    <t>Temperatures climbed through the night well in to the mild category, cloudy. Bright spells developing this morning, feeling much milder. Sunny spells through the morning, turning more cloudy by afternoon. Dry, feeling very mild.</t>
  </si>
  <si>
    <t>Clear spells overnight with a widespread frost. Low -0.1c with –3.0c on the grass. After a sunny start cloud quickly bubbled up to almost overcast by observation, now just bright spells. There was a good deal of cloud throughout the morning and afternoon with only brief spells of sunshine. The early evening saw the cloud dissipating allowing more sunshine. Feeling cool for the most part. The evening cooled rapidly under a clear sky.</t>
  </si>
  <si>
    <t>Mostly cloudy overnight with the occasional light snow flurry. The morning to observation has seen bright spells and the odd very light snow flurry. A dry day followed with sunny spells, feeling bitterly cold, especially in the fresh NE wind.</t>
  </si>
  <si>
    <t>A cold force 4-5 east wind overnight, mostly cloudy apart from a few breaks in the high cloud before midnight. Low 1.6c. Grass low 0.0c so no ground frost. At observation, bright spells, dry and feeling cold in the fresh east wind. Hazy sunny spells developed through the morning as the sheet of Stratus broke up further. Still feeling cold in the brisk east wind. The afternoon saw thicker cloud develop with showers threatening, though none fell in this location.</t>
  </si>
  <si>
    <t>Dry and clear overnight, mist forming around dawn. Sunny and warming rapidly this morning. Another hot and mostly sunny day followed.</t>
  </si>
  <si>
    <t xml:space="preserve">Cold and clear with moderate frost overnight. The morning to observation has been dry with hazy sunshine, temperature rising quickly, frost thawed. The last of the snow drifts thawed over in the fields yesterday in the mildest temperatures since Jan 30th.
Today's readings for the 24 hrs up to 09:00 GMT: The sun became increasingly hazy through the day till only the disc was visible through a thick layer of Cirrostratus. Still quite pleasant, especially when compared to just a couple of days ago.
</t>
  </si>
  <si>
    <t>Dry and warm overnight with variable cloud. Quickly turning very warm in prolonged sunshine this morning. Staying mostly sunny, hot.</t>
  </si>
  <si>
    <t xml:space="preserve">Cloudy, dry and very mild overnight. At observation, little change. Turning brighter by around 11:00 GMT with hazy sunshine, the afternoon continued the same and it felt quite pleasant and spring like. High 11.0c. </t>
  </si>
  <si>
    <t>Dry, mostly cloudy overnight. Bright spells this morning as the cloud sheet begins to break. Hazy sunny spells made for a dry pleasant autumn day.</t>
  </si>
  <si>
    <t>Dry, mostly cloudy and mild overnight with the odd spot of light rain. A dry day followed with some bright and sunny spells, Mild.</t>
  </si>
  <si>
    <t>Light to moderate snow continued overnight adding a few more cm to the existing cover. Low –1.6c. At observation, light snow. Mean snow depth 12.5cm, 100%. Overcast with continuous slight or light snow. The late afternoon saw the snow die out with a few brief cloud breaks. The evening saw the cloud return, frosty.</t>
  </si>
  <si>
    <t>Remaining mostly overcast overnight, preventing the temperature from falling lower than –1.4c with –3.4c on the snow. At observation overcast, icy. Temperature just hit 0.0c the highest for the 24 hour period, so just missing out on another ice day. Light snow grains adding a dusting to the existing cover. Mean snow depth, 7cm 90%. The snow became continuous through the morning, mostly light, though some moderate spells too through the afternoon, adding further accumulations of a few several cm.</t>
  </si>
  <si>
    <t>Clouding over last night and through the early hours with a spell of moderate rain setting in around 01:30 GMT. The morning dawned damp and overcast. A few bright and sunny spells developed for a time, but more thick cloud arrived before observation producing light rain and drizzle. Staying mainly cloud with moderate showers through the morning. The afternoon saw some brighter spells, though with further showers in the area, which continued in to the evening.</t>
  </si>
  <si>
    <t>CET From 1900 to Present. (Met Office Hadley)</t>
  </si>
  <si>
    <t>0 above average</t>
  </si>
  <si>
    <t>Rainfall</t>
  </si>
  <si>
    <t>Max</t>
  </si>
  <si>
    <t>Min</t>
  </si>
  <si>
    <t>mm</t>
  </si>
  <si>
    <r>
      <t>Stanton</t>
    </r>
    <r>
      <rPr>
        <b/>
        <i/>
        <u val="single"/>
        <sz val="10"/>
        <rFont val="Arial"/>
        <family val="2"/>
      </rPr>
      <t xml:space="preserve"> </t>
    </r>
    <r>
      <rPr>
        <b/>
        <i/>
        <u val="single"/>
        <sz val="10"/>
        <color indexed="23"/>
        <rFont val="Arial"/>
        <family val="2"/>
      </rPr>
      <t>Rosliston</t>
    </r>
    <r>
      <rPr>
        <b/>
        <u val="single"/>
        <sz val="10"/>
        <rFont val="Arial"/>
        <family val="2"/>
      </rPr>
      <t xml:space="preserve"> temperature and rainfall: (long term averages)</t>
    </r>
  </si>
  <si>
    <t>average max</t>
  </si>
  <si>
    <t>average min</t>
  </si>
  <si>
    <t>Year: 2013</t>
  </si>
  <si>
    <t>WSW</t>
  </si>
  <si>
    <t>2</t>
  </si>
  <si>
    <t>Cloudy and mild overnight. Cloudy and dry so far this morning, odd brighter patch. The cloud thinned and broke up by the end of the morning to allow a mainly sunny afternoon, though with enough high cloud to turn the sun hazy at times. Feeling pleasantly warm.</t>
  </si>
  <si>
    <t>Moderate rain and thunder cleared away after midnight, leaving a damp and cloudy night. The morning so far has been mostly cloudy with a few brighter spells. Staying mostly cloudy and feeling cool throughout the day with only brief bright spells. The evening cloudy with a little intermittent light rain.</t>
  </si>
  <si>
    <t>Mild with clear spells overnight and dry. The day saw sunny spells, especially through the afternoon, dry throughout.</t>
  </si>
  <si>
    <t>Clear spells developing through the early hours with frost developing and thick freezing fog. Low –1.0c with –3.6c on the grass. The day dawned cold and frosty with freezing fog, visibility &lt;100 yards. The morning to observation has seen the fog thin to mist, still frosty, sunny spells. There were further hazy sunny spells which helped make it feel mild and pleasant through the day, though with a good deal of low cloud too hiding the sun at times. Staying dry trough the evening with variable cloud.</t>
  </si>
  <si>
    <t>Clear spells overnight allowed for a ground frost to develop and shallow fog patches over the near by fields, visibility &lt;200 yards. At observation frost thawed, fog slowly thinning. Mostly dry and cloudy through the day, just the odd patch of drizzle in some locations close to this station, feeling mild.</t>
  </si>
  <si>
    <t>Continuous light rain last night turned moderate after midnight and continued through the early hours. The day dawned overcast, rain turned lighter. The morning so far has been overcast with a few spots of light rain. There was further intermittent light rain through the morning. The afternoon saw some brief sunny spells, but was quickly followed by more thick cloud and heavy showers broke out producing small hail, these lasted in to the evening. Another spells of moderate rain arrived around 22:00 GMT.</t>
  </si>
  <si>
    <t>Clear spells overnight with a ground frost developing through the early hours. Hazy sunny spells so far this morning, ground frost. Dry and clear with sunny spells, light wind. Turning cloudy towards dusk.</t>
  </si>
  <si>
    <t>Apart from the odd cloud break last evening, allowing a slight ground frost, another dry and cloudy mild night. At observation, dry, cloud thinning, bright spells. Dry with sunny spells today, feeling chilly in the moderate to fresh westerly wind.</t>
  </si>
  <si>
    <t>Dry and rather cloudy overnight, mild. Some sunny spells this morning, clouding over toward reading time. There was a good deal of cloud at times producing the odd light shower, also bright and sunny spells, especially by afternoon, breezy.</t>
  </si>
  <si>
    <t>Dry, varying amounts of cloud overnight. Hazy sunny spells for a time this morning before clouding over from the east around 10:30 GMT.  Remaining cloudy with only bright spells through the afternoon. Just a little light rain around 15:00 GMT.</t>
  </si>
  <si>
    <t xml:space="preserve">Now in to the 10th consecutive day of snow lying, also with snow falling at some stage. 
Also 3 ice days recorded so far.
Mostly cloudy overnight with a few light snow showers producing a further slight addition to the existing deep cover. The sky cleared just before dawn and the temperature quickly dipped to –4.0c in the screen and –5.8c on the snow, although thermometer was slightly buried. A moderate to severe frost. Mean snow depth 11.0cm 100%. At observation, sunny, icy. There were further sunny spells through the morning, by around lunch time the cloud returned and the sun was blotted out again. High 0.4c as the cloud cover thickened during the late afternoon and in to the evening.
</t>
  </si>
  <si>
    <t xml:space="preserve">Cloudy and mild overnight. The morning so far has been overcast with a little intermittent light rain and drizzle. The light rain and drizzle died out by late morning with some brighter spells. The afternoon saw a few sunny spells, though with showers scattered around the area. A clearance reached the area towards mid evening. </t>
  </si>
  <si>
    <t xml:space="preserve">Mostly cloudy overnight with a little light rain through the early hours. The cloud began to break around dawn allowing shallow fog patches to form. Fog patches quickly dispersed and the morning has seen sunny spells, damp underfoot. The day stayed dry with sunny spells, feeling mild in the sun. </t>
  </si>
  <si>
    <t>Quit a lot of high cloud overnight, though thin enough to allow the temperature to fall to          -2.4c with –6.4c on the grass. A frosty and misty start. The morning saw the mist thicken to shallow freezing fog, visibility &lt;300 yards. Blue sky visible overhead at observation. The depth of fog increased  for a couple of hours, then slowly lifted in to low cloud. Still misty and cold with the temperature struggling to 3c by midday. The afternoon began much the same. By mid afternoon the low cloud began to break allowing sunny spells and the temperature climbed to 6.0c.</t>
  </si>
  <si>
    <t>Further intermittent light rain overnight, very mild, night low 14.6c. Overcast so far this morning with intermittent light rain. The day continued with frequent moderate to heavy showers. Some brighter spells mixed in, especially by late afternoon. Breezy. Very mild for late October.</t>
  </si>
  <si>
    <t>A few clear spells overnight with variable cloud and the odd light shower. Cloudy so far this morning with the odd spot of light rain. Staying cloudy through the morning with more continuous light rain arriving by late morning. The afternoon saw further outbreaks of light to moderate e rain continuing in to the evening.</t>
  </si>
  <si>
    <t>Dry, turning mainly cloudy overnight with a SE wind picking up force 4-5 through the early hours. Dry with bright spells and SE wind picking up. A cloudy and very dull day followed, turning very windy by late afternoon with gale fore SE gusts. Some drizzle at times too, more moderate showery rain by evening.</t>
  </si>
  <si>
    <t>Clear spells overnight.  Bright with sunny spells so far this morning. Staying dry with sunny spells, turning quite warm by afternoon. A fine evening followed.</t>
  </si>
  <si>
    <t xml:space="preserve">Light rain cleared last night to leave a mostly cloudy and mild night. Cloudy this morning with the odd burst of light rain. The morning remained cloudy though drying out. The afternoon saw a few short hazy sunny spells before more cloud arrived by late afternoon with light to moderate rain setting in, this continued till around mid evening. </t>
  </si>
  <si>
    <t>Clear spells last night, turning cloudy for a time towards midnight with a little light rain. Clearing again through the early hours allowing the temperature to fall to 0.4c with -4.1c on the grass producing a widespread ground frost. Sunny to observation, frost on ground. A dry and mainly sunny day followed, feeling mild in the sun. The evening quickly turned chilly under a clear sky with ground frost soon after dusk.</t>
  </si>
  <si>
    <t>Overnight, variable cloud with a little light showery rain. Clouds breaking allowing sunny spells this morning, feeling fresher. Sunny spells through the day with a good deal of cloud bubbling, a short heavy downpour here around lunchtime producing 3.2mm  in around 4 minutes. The afternoon saw more showers in the locality, but no further ones at this station.</t>
  </si>
  <si>
    <t>After the light rain last night, clear spells developed after midnight though enough of a westerly wind to prevent the temperature falling below 3.5c. The morning to observation has been dry and bright at times, though with a good deal of cloud blowing in from the north-west. The day saw mostly cloudy conditions though with enough cloud breaks at times to allow some brief sunny spells. Feeling chilly in the fresh westerly wind.</t>
  </si>
  <si>
    <t>There has been further intermittent light rain overnight. Dawning cloudy and damp. Remaining overcast with further rain before the end of the morning moderate at times continuing well in to the afternoon. The rain turned lighter and more intermittent by evening.</t>
  </si>
  <si>
    <t>Cloudy overnight with light rain turning to sleet and snow. The day dawned overcast with light snow. Just a sprinkling of wet snow on lawns. The morning so far has been overcast with continuous light snow. Feeling bitter in the fresh E wind. The day saw further light snow at times, though no accumulation. Feeling bitterly cold, especially in the fresh E wind.</t>
  </si>
  <si>
    <t>Mainly cloudy overnight, damp, though no further rain recorded. Cloudy and damp so far this morning. Cloudy for the most part through the morning with the odd spot of rain. The afternoon turned brighter with sunny spells. Mild.</t>
  </si>
  <si>
    <t>Variable high cloud overnight, though with enough clearance to allow the temperature to fall low enough for a widespread frost. Low –1.0c with –4.6c on the grass. The morning to observation has been bright with sunny spells. Frosty. The frost lifted quickly and the day remained bright with good hazy sunny spells. Feeling pleasant enough in the sun, though chilly exposed to the brisk NE wind. Clear spells at first overnight, turning cloudy by mid evening.</t>
  </si>
  <si>
    <t xml:space="preserve">The temperature peaked at a very mild 12.5c last night before falling quickly after 20:00 GMT during heavy rain and a gusty south-westerly wind. The rain eventually stopped around midnight and the temperature continued to fall steadily to a low of 4.2c by dawn, grass minimum 0.2c narrowly missing a ground frost. Sunny spells so far this morning, damp underfoot. A mainly sunny day followed, staying dry. </t>
  </si>
  <si>
    <t>Again variable cloud overnight, though some breaks appearing an hour or so before dawn. The morning to observation has been dry and sunny, ground frozen. Still patches of snow and small drifts in shade, north facing. Moderate to large drifts remain along side hedges in near by fields. There were some good sunny spells for a time through the morning, cloud bubbled well before noon with light snow showers breaking out locally by afternoon. Just the odd few flakes falling at this location. Cold.</t>
  </si>
  <si>
    <t>SEPT</t>
  </si>
  <si>
    <t>OCT</t>
  </si>
  <si>
    <t>Fine and clear overnight, turning quite chilly through the early hours. Low 3.0c with –0.5c on the grass, so a touch of ground frost. Sunny spells so far this morning with increasing cumulus, southerly wind increased to fresh. High and mid level cloud continued to spread in from the SW through the day, though with continued sunny spells, these turning hazy by afternoon. By early evening it was mostly cloudy. Feeling cooler in the fresh southerly wind. By mid evening a little light rain arrived.</t>
  </si>
  <si>
    <t>Another clear, cold and frosty night. After a sunny start, low cloud drifted in from the east for an hour or so between 07:00 &amp; 08:00 GMT. Good cloud breaks again before observation allowing sunny spells. All snow patches now melted away in my garden, still a few small drifts remaining in sheltered hedges on near by fields. Sunny spells continued through the day, feeling very cold though in the strong north-east wind. The evening started clear, and the temperature quickly fell with ground frost forming around 20:30GMT and air frost before midnight.</t>
  </si>
  <si>
    <t xml:space="preserve">Variable cloud and patchy fog overnight. The day dawned partly cloudy with shallow patchy fog, visibility around 300 Yards. Fog gradually thinning through the morning to mist, currently at observation, overcast, light rain, misty. Staying mainly overcast through the morning, quite dull at times. The afternoon saw some brighter spells develop with a little hazy sunshine. Very light wind throughout. </t>
  </si>
  <si>
    <t>Cloudy and dry overnight. No change this morning. Another mostly cloudy and cool day followed with just a few brief glimpse of the sun. The early evening saw brighter skies spread in from the NW with some evening sunshine.</t>
  </si>
  <si>
    <t>Dry and clear overnight, quite chilly for June, grass low 1.0c . Sunny and warming rapidly up to observation. Another fine day followed with sunny spells. Feeling war in the sun.</t>
  </si>
  <si>
    <t>Turning rather cloudy overnight, dry. The day dawned cloudy and misty, the mist thickening in to fog through the morning to observation. The fog thinned through the morning leaving a cloudy and mostly dull day. The evening began dry, light rain set in around 21:00 GMT.</t>
  </si>
  <si>
    <t>Cloudy overnight with a little light rain through the early hours. Cloud breaking this morning with sunny spells, feeling chilly in the gusty north-westerly wind. A dry and mainly sunny day followed with brisk west to north-westerly winds.</t>
  </si>
  <si>
    <t>Clear spells developed after the rain last evening allowing a touch of ground frost to develop. The morning so far, cloud increasing, bright spells, ground frost lifted. There were some bright and sunny spells through the morning but also a good deal of cloud around at times. The afternoon mostly cloudy, windy. The evening saw a little light rain.</t>
  </si>
  <si>
    <t>Windy with further light to moderate rain overnight. The morning so far, bright spells, variable cloud, damp underfoot. Sunny spells though showers moved in to the area, some moderate with hail. The maximum reached 6.8c briefly, though fell sharply in showers to around 4c. Showers cleared by evening with ground frost setting in.</t>
  </si>
  <si>
    <t>Variable cloud, dry and mild overnight, turning foggy, visibility &lt; 500 yds around dawn. The fog lifted through the morning leaving low cloud and mist. The morning saw little change apart from a brief bright spells around lunch time. The early afternoon saw rain setting in turning moderate for a time before clearing around 15:00 GMT. Staying cloudy. Staying very mild well in to the evening, 17c here at 22:00 GMT</t>
  </si>
  <si>
    <t>Dry, mostly cloudy overnight. After a cloudy start, bright and sunny spells developing through the morning. The stayed fine with sunny spells, though there was rather a lot of cloud at times. Again, warm for October.</t>
  </si>
  <si>
    <t>Clear spells overnight, low 3.1c with -1.4c on the grass, so a touch of ground frost. Bright with sunny spells so far this morning. Quickly clouding over after observation with a few spots of rain around 10:00 GMT. The rain became more persistent before lunch time, turning moderate at times through the afternoon. The early evening saw the rain clearing.</t>
  </si>
  <si>
    <t>Dry with variable cloud overnight with an increasing easterly wind. Low -0.1 with -3.1c on the grass. Mainly cloudy throughout, feeling cold, especially in the moderate to fresh east wind.</t>
  </si>
  <si>
    <t>Only the odd flake of snow since last evening. Also the temperature has been slowly rising since 18:00 GMT yesterdayt, so the minimum of –3.0c occurred during daytime, the maximum of –0.9c around dawn. At observation, cloudy, slight snow, ground covered by a mean depth of 10cm of snow 100%. Cloudy icy and dull with a few light snow shower, later  these turned to sleet and freezing drizzle, although the temperature remained a little below zero.</t>
  </si>
  <si>
    <t>calm</t>
  </si>
  <si>
    <t>Freezing fog lifted in to low cloud for a time through the early hours. Fog reformed just before dawn, though with the temperature slightly above freezing by then. Low –1.3c with –5.5c on the grass. At observation, thick fog, visibility &lt;100 Yards. Thick fog persisted all day, cold, high 1.1c.</t>
  </si>
  <si>
    <t>ENE</t>
  </si>
  <si>
    <t>Intermittent light rain stopped after midnight for a time before more continuous light to moderate rain arrived during the early hours. The day dawned overcast and wet with light rain and drizzle. There was further light rain and drizzle through the morning, the early afternoon saw a short brighter interlude before the cloud returned to overcast with a few light showers. The showers died away by evening, staying cloudy.</t>
  </si>
  <si>
    <t>Mostly clear and turning rather chilly overnight, low 8.7c. Just a little thin low cloud blowing in from the east around dawn. The low cloud quickly dispersed to allow hazy sunshine throughout the day, feeling hot and humid by afternoon.</t>
  </si>
  <si>
    <t>Cloudy overnight with light rain commencing around 03:30 GMT, the light rain slowly turned to sleet, and changed to light to moderate snow by around 07:30 GMT. At observation, the snow has turned back to slight sleet. Just a sprinkling of wet snow on lawns. Staying cloudy with further light sleet during the morning. The afternoon saw a few spots of light rain, the evening continued much the same.</t>
  </si>
  <si>
    <t xml:space="preserve">Dry, mild  and mostly cloudy overnight. The morning to observation has been overcast and dry. Mostly cloudy through the morning, though before noon more broken clouds arrived from the west allowing some warm sunny spells. High 16.9c. Turning more cloudy again by late afternoon when it turned noticeably cooler with the temperature falling to around 13c. By early evening a spells of light rain set in, this died out by late evening. </t>
  </si>
  <si>
    <t>Cloudy overnight with a little light rain through the early hours making for a cloudy and damp start. Cloudy through the morning with one or two brief sunny spells as the cloud tried to break up. The afternoon saw the cloud thinning further, though it wasn’t until mid afternoon that the sun eventually burned off the cloud, then quickly turning very warm.</t>
  </si>
  <si>
    <t>Dry, mild and cloudy overnight. Bright to far this morning. A dry and mainly sunny day followed, very mild.</t>
  </si>
  <si>
    <t>Clear spells overnight, turning cloudy before dawn. A few sunny spells early this morning as cloud broke up for a while, almost overcast again now, though feeing warm. Again remaining overcast through the morning and most of the afternoon. The late afternoon and in to early evening saw the cloud break up allowing some sunny spells. Feeling warm, wind very light throughout.</t>
  </si>
  <si>
    <t>Turning cloudy overnight and staying quite mild. Cloudy so far this morning with the odd spot of light rain. The morning and most part of the afternoon remained overcast with just the odd spot of rain. By late afternoon the cloud began to break up from the south, this despite a fresh north-easterly surface wind, so some late afternoon and early evening sunshine.</t>
  </si>
  <si>
    <t>Variable cloud overnight, low –2.8c with –3.7c on the grass. The day dawned partly cloudy and frosty. The morning to observation has seen a sunny spells as the cloud thins and breaks. Ground hard with frost. Still snow patches and small drifts north facing. Many larger drifts over fields up to 1m high. The morning saw a few sunny spells before turning rather cloudy before lunch. The afternoon was mostly cloudy with just a few brief sunny spells. Cold.</t>
  </si>
  <si>
    <t>Cloudy overnight with further light rain.. The morning so far has seen no change. Mostly light rain continued through the day, just the odd moderate burst. Feeling cold and raw in the fresh east wind. The rain turned to sleet through the early evening, then light snow by around 19:30 GMT producing a slight cover later.</t>
  </si>
  <si>
    <t>Drizzle died out last night leaving a warm and cloudy night. Cloud so far this morning, damp underfoot. Cloudy to observation with bright spells developing, feeing very warm and humid. Cloud began to break and thin by 10:00 GMT, quickly turning very hot by afternoon with the electronic weather station measuring 30.7c by 16:30. A very warm and humid evening followed.</t>
  </si>
  <si>
    <t>Clear spells for a while last night before turning cloudy again. A cloudy start to the day. Light rain and drizzle commenced around 08:00 GMT. At observation, little change. Cloud persisted through most of the day with a little showery light rain and drizzle. The evening saw a few brighter spells as the cloud began to break a little.</t>
  </si>
  <si>
    <t>Clear and dry overnight. Sunny so far this morning, very warm. A sunny and hot day followed. The evening continued fine and warm.</t>
  </si>
  <si>
    <t>Light showers cleared for time last night followed by a few clear spells, clouding over after midnight. The early hours saw showery rain, moderate, heavy for a short time. A few bright spells developed for a short while this morning before more cloud and light rain arrived from the north-east around 08:00 GMT. At observation, overcast, light rain and drizzle. A mainly dull and overcast day followed with drizzle at times, just the odd brighter spell. Feeling cool in the fresh NE wind.</t>
  </si>
  <si>
    <t>Light snow showers cleared away last night and the night remained cloudy, just a sprinkling of snow on the ground at dawn. Cloudy with a few snow grains to observation. Again staying mostly overcast with a few snow grains at times. Bright spells were brief.</t>
  </si>
  <si>
    <t>A good deal of cloud persisted overnight with a few cloud breaks appearing just before dawn. Low –0.5c with –2.4c on the grass. The day dawned partly cloudy with a widespread frost. The morning to observation has been mainly sunny as the rest of the low cloud thins and breaks up. There were further sunny spells for a short time through the morning, but high cloud soon made the sun hazy and with mid level cloud also building the sun disappeared well before lunch. The afternoon was cloudy and dry and feeling cold in an increasing east wind. High 5.1c briefly, falling through the afternoon. The evening began cloudy and dry. Light snow commenced around 22:00 GMT.</t>
  </si>
  <si>
    <t>Another very mild and cloudy night, dry. No change so far this morning. Remaining overcast through the day. Light rain set in from the west around 15:00 GMT, continuing in to the evening. Very mild.</t>
  </si>
  <si>
    <t>Light rain died away before midnight leaving variable cloud. The day dawned party cloudy and dry. The morning to observation has been party cloudy with some sunny spells, though cloud also bubbling rapidly with showers in the vicinity. The day saw bright sunny spells, but also heavy showers scattered around, one of these briefly turned wintry at this location with soft hail and sleet around lunchtime. Feeling cold in the wind, though pleasant out of the wind and in the sun. The evening saw another light short light shower before clearing skies followed.</t>
  </si>
  <si>
    <t>Dry, clear spells overnight. Sunny spells throughout the day, warm.  Turning more cloudy towards evening and feel cooler.</t>
  </si>
  <si>
    <t>Clear overnight with a widespread frost. Sunny spells so far this morning, frost and icy patches. Sunny spells with increasing cloud through the afternoon, making it mostly cloudy. Clear spells developing by evening with ground frost by mid evening.</t>
  </si>
  <si>
    <t>Spells of light to moderate rain overnight and through the early hours. The morning so far has been overcast and damp underfoot. Cloudy for a good part of the morning with a few brighter spells. The afternoon saw more broken cloud with a few sunny spells, feeling colder by afternoon.</t>
  </si>
  <si>
    <t>Another overcast night, with the north-east wind increasing fresh, turning misty then foggy as the cloud lowered, drizzle and a little light rain. Visibility &lt;500 yards. At observation, no change, feeling cold and raw. Staying dull and overcast, misty or foggy with spits of drizzle, continuing to feel cold and raw in the wind.</t>
  </si>
  <si>
    <t>Moderate rain cleared through the early hours. Clear spells developing before dawn, windy. Clear spells so far this morning, sun rising, less windy. Sunny spells and a few mainly light blustery showers. High 6.2c briefly, falling to near 3c in showers. Windy, feeling cooler than of late. Showers continued in to the evening.</t>
  </si>
  <si>
    <t>Rain set in before midnight turning moderate at times. The morning so far has been overcast with continuous light to moderate rain. The rain stopped shortly after observation with brighter and later sunny spells. the afternoon saw continued sunny spells, though with showers developing in the vicinity, some heavy, though this station missed them. The late evening saw a little showery rain.</t>
  </si>
  <si>
    <t>Clear overnight with a moderate to severe frost, low –5.1c with –9.4c on the grass. The morning to observation has been sunny and frosty. Sunny spells through the morning, turning rather cloudy at times with showers braking out in the vicinity. The afternoon turned mostly cloudy with just the odd brighter spell. The evening was cloudy with light to moderate rain setting in late evening.</t>
  </si>
  <si>
    <t>Freezing Fog</t>
  </si>
  <si>
    <t>Total gnd frosts</t>
  </si>
  <si>
    <t>There were further outbreaks of light rain and drizzle overnight. The morning dawned overcast and damp. A few bright spells for time this morning, overcast again by observation, damp. A cloudy morning and early afternoon followed. The mid afternoon saw a few cloud breaks allowing some warm sunny spells. By early evening cloud increased to overcast one more. Light rain set in around 18:00 GMT clearing before midnight.</t>
  </si>
  <si>
    <t>Clear spells overnight with a force 3 NW through the early hours. Low –3.3c around dawn as the wind fell light. The temperature on the snow this morning was –7.0c, so a moderate to severe frost. At observation, frosty, a sheet of Stratocumulus has spread over the area from the NW, though still bright with sunshine in the eastern sky. There was a very light flurry of snow from around 10:30 GMT until around lunch time. The afternoon saw sunny spells. Cloud increased during the early evening checking a rapid fall in temperature. A clear sky developed around 19:00 GMT and the temperature quickly fell well below freezing.</t>
  </si>
  <si>
    <t>NNE</t>
  </si>
  <si>
    <t>1971-2000 CET Average (Hadley)</t>
  </si>
  <si>
    <t>Stanton mean</t>
  </si>
  <si>
    <t>Difference from CET average (Stanton)</t>
  </si>
  <si>
    <t>2009 Difference from CET average (Hadley)</t>
  </si>
  <si>
    <t>6-7</t>
  </si>
  <si>
    <t>Clear spells overnight and the odd light wintry shower, widespread ground frost. and slight air frost. Shallow fog patches forming around dawn. The fog thickened and deepened through the morning, visibility &lt;50 yards by observation, frost and ice. The fog slowly lifted through the morning, so by early afternoon bright and sunny spells developed. Stay chilly in the fog, with temperatures around 2c, lifting to 4.7c by afternoon in sunny spells. Light winds through the day, though the SE wind increased through the evening, increasing further close to gale for before midnight accompanied by light rain.</t>
  </si>
  <si>
    <t>Clear spells overnight, a continuing force 2-3 SW wind prevented the temperature falling any lower than 1.7c with -0.7c on the grass. At observation, mostly clear and dry, ground frost. Staying dry with sunny spells. Frosty soon after dusk.</t>
  </si>
  <si>
    <t>Fine and clear overnight. Sunny to observation, warming up rapidly. The remained dry with warm sunny spells, though more cloud built up by afternoon hiding the sun at times. The evening turned cloudy.</t>
  </si>
  <si>
    <t>A little showery rain after midnight produce 2.3mm, continuing warm, low 15.2c. Bright with sunny spells for a short time early this morning, turning overcast with drizzle by 07:00 GMT. At observation cloudy with light drizzle. There was further drizzle until around 10:30 GMT when a clearance arrived allowing sunny spells which lasted throughout the day, quickly turning quite hot.</t>
  </si>
  <si>
    <t>Clear skies overnight allowed for a moderate to severe frost to develop, low –4.0c with –7.9c on the grass. The day dawned party cloudy and frosty. Sunny spells to observation, feeling cold in the still moderate east wind. Still the odd small snow drift remaining on slopes and in ditches over in the fields. The day saw good sunny spells and with a much lighter wind for some considerable period of time, it felt very pleasant in the sunshine. A fine and clear evening followed, quickly turning cold with ground frost by mid evening.</t>
  </si>
  <si>
    <t>Dry, a few clear spells developed for a time overnight, turning more cloudy after midnight. The day dawned cloudy. Dry with sunny spells developing this morning. A fine and dry day followed with good sunny spells, again warm for October. Turning cloudy through the early evening, staying dry here.</t>
  </si>
  <si>
    <t>Cloud continued to increase last night making for a cloudy and mild night. The south to SE wind also picked up fresh to strong. At observation, light rain, near gale South to SE wind. Intermittent light rain through the morning, windy. The afternoon saw brighter conditions, the wind eventually falling moderate westerly.</t>
  </si>
  <si>
    <t>Variable cloud overnight staying dry. Mostly cloudy with bright and a few hazy sunny spells this morning. Some bright spells for a short while, turning overcast before lunch with light to moderate rain setting in around 12:00 GMT. The afternoon remained overcast dull with intermittent light to moderate rain. The rain died out for a time through the evening with a few holes in the cloud sheet appearing.</t>
  </si>
  <si>
    <t>Overcast and dry overnight, windy. Low -0.1c with –0.9c on the grass. The morning so far has been mainly overcast with the odd bright spell, feeling very cold in the fresh east wind. The stayed dry and mainly overcast with just the odd break in the clouds. Feeling bitterly cold in the fresh east wind.</t>
  </si>
  <si>
    <t>Another clear and chilly night for May, with a slight frost, low –0.1c, -2.9c on the grass. Sunny and dry to observation, temperature rising rapidly. The day remained dry with good sunny spells. Feeling warm by afternoon.</t>
  </si>
  <si>
    <t>More rain set in around midnight, becoming moderate through the early hours. Further rain this morning, though this turning lighter before stopping around 07:00 GMT. At observation, overcast, damp underfoot. The  day saw a good deal of cloud for the most, some brighter spells, but also moderate to heavy showers breaking out. The evening saw the showers clear.</t>
  </si>
  <si>
    <t>15c+</t>
  </si>
  <si>
    <t>&lt; = -5c</t>
  </si>
  <si>
    <t>10c+</t>
  </si>
  <si>
    <t>Clear spells overnight, low 1.0c with -2.5c on the grass with a widespread ground frost. Clouding over around dawn. At observation, overcast, ground frost melting. Cloud persisted through the morning, though staying dry here. The afternoon saw brighter and sunny spells developing, feeling cooler than of late.</t>
  </si>
  <si>
    <t>Variable cloud overnight, dry and mild. Sunny thorough the morning to observation with increasing cloud increasing, showers threatening at observation. The day stayed dry with sunny spells, feeling pleasant and warm in the sunshine.</t>
  </si>
  <si>
    <t>1mm or more</t>
  </si>
  <si>
    <t>Mean</t>
  </si>
  <si>
    <t>N</t>
  </si>
  <si>
    <t>NE</t>
  </si>
  <si>
    <t>E</t>
  </si>
  <si>
    <t>SE</t>
  </si>
  <si>
    <t>S</t>
  </si>
  <si>
    <t>SW</t>
  </si>
  <si>
    <t>W</t>
  </si>
  <si>
    <t>NW</t>
  </si>
  <si>
    <t>Wind Force at OT</t>
  </si>
  <si>
    <t xml:space="preserve">Staying cloudy, warm and humid overnight, low 15.9c. Overcast for a time this morning, bighting up towards observation with warm hazy sunny spells. The day continued very warm and dry with some good hazy sunny spells, feeling humid. Towards late afternoon the haze began to clear and it turned a little fresher. </t>
  </si>
  <si>
    <t>Dry and clear overnight. Very warm and sunny up to readings. Continuing sunny, feeling very hot by afternoon.</t>
  </si>
  <si>
    <t>Fine and clear overnight. Dry and bright with hazy sunny spells this morning. a fine and warm day followed here, though cloud built enough in some spots around the area to produce showers. Cloud increased generally through the evening.</t>
  </si>
  <si>
    <t>Mainly light rain died out after 03:30 GMT. The rest of the early hours cloudy and damp. The morning to observation has seen no change. Cloudy throughout with intermittent light rain. Just the odd bright spells by late afternoon. The evening saw more intermittent light rain, by mid evening the rain became continuous.</t>
  </si>
  <si>
    <t>Cloud breaking overnight allowing clear spells and a widespread ground frost, low 0.4c with -2.2c on the grass. Sunny so far this morning, frosty. Mostly sunny through the day, feeling cold, patchy ground frost persisting in shaded areas. Frost quickly returning around dusk.</t>
  </si>
  <si>
    <t>Showers cleared away last evening leaving variable cloud overnight, low 4.7c with –0.1c on the grass, so a touch of ground frost detected. After a bright start cloud increased rapidly producing a light shower. At observation, overcast, feeling cool. A mostly cloudy and cold morning followed with a few showery bursts of moderate rain. The afternoon gradually turned brighter with some brief sunny spells, heavy thundery showers with hail soon developed in the area giving the odd rumble of thunder. Cool.</t>
  </si>
  <si>
    <t>Another penetrating and severe black frost overnight, light snow showers also producing a light cover of around half a cm. The north-easterly wind continued at around force 4 until around 01:00GMT then suddenly fell light. The day dawned cold with hard frost and variable cloud. At observation, mostly clear with sunshine, cold, ground frozen hard, light snow cover 0.5cm 80%. With a 24 hour maximum temperature of just 1.0c it was the March coldest day since local records began in 1991. The morning saw sunny spells and the odd light snow flurry. The afternoon turned mostly cloud with just brighter spells. Not as cold.</t>
  </si>
  <si>
    <t>Annual</t>
  </si>
  <si>
    <t>Moderate frost began to lift last night as cloud and an increasing westerly wind moved in to the area around midnight. Rain set in around 06:30 GMT, this moderate at times, windy. At observation, moderate rain turning heavy with hail, this briefly turning to sleet. Temperature quickly falling from 6c at 09:00 to 3.0c at 09:15 GMT. Gusty westerly wind. The rain cleared around 10:00 allowing sunny spells, but showers developed again with further blustery and heavy ones during the afternoon and early evening. Feeling cold in the wind.</t>
  </si>
  <si>
    <t>Dry, variable cloud overnight. Mostly cloudy this morning with a few brief bright and sunny spells, also spots of rain. Rain spread in to the areas shortly after observation, moderate for a while, before clearing by early afternoon. The mid afternoon saw a clearance arrive from the west allowing sunny spells.</t>
  </si>
  <si>
    <t xml:space="preserve">Clear spells through the night, clouding over before dawn. The morning has remained overcast so far with continuous light drizzle. The day stayed overcast and dull with further drizzle at times. The wind was very light throughout.  </t>
  </si>
  <si>
    <t xml:space="preserve">Another cloudy night with frost. The day dawned cloudy with a few flakes of snow falling. At observation, bright spells, light snow. The day remained very cold with a few light snow flurry’s. Just the odd glimpse of the sun. Snow patches and drifts remain, north facing. Still many large drifts in fields up to 1m high. </t>
  </si>
  <si>
    <t>Clear spells until around 01:00 GMT before cloudy conditions spread in from the west. The day dawned overcast and dry. No change to observation. The day saw a good deal of cloud though there were some hazy sunny spells through the afternoon, very windy with gusts close to gale force.</t>
  </si>
  <si>
    <t>Total Rain days</t>
  </si>
  <si>
    <t>Fine and dry overnight. Sunny so far this morning, warming quickly, more of an easterly breeze. The day saw good sunny spells, feeling fresher than of late in the moderate east wind.</t>
  </si>
  <si>
    <t>Variable cloud, dry overnight, milder than recently. Bright with sunny spells so far this morning. There were a few more sunny spells during the morning but cloud increased from the west making it mostly cloudy before lunch and through the afternoon, though with further brighter spells.</t>
  </si>
  <si>
    <t>Dry, clear spells overnight. After a rather cloudy start, bright and sunny spells developing. A dry day followed with sunny spells.</t>
  </si>
  <si>
    <t>Dry and cloudy overnight, flat calm. No change this morning, apart from the odd brighter chink in the cloud cover. Another still, cloudy and rather dull day followed.</t>
  </si>
  <si>
    <t>Very warm and humid overnight, the temperature falling no lower than 17.9c. Thunderstorms moved in to the area from the south during the early hours giving a couple of hours of  heavy rain. The morning dawned wet with thunder. Several heavy thunderstorms through the morning giving torrential rain, 22.9mm by reading time. Another 10mm fell in 15 minutes after 09:00 GMT. The storms continued through the morning until around 10:30 GMT when somewhat of a clearance arrived, though thunder could still be heard until early afternoon. Soon feeling hot and humid in intermittent hazy sunshine. Another showers occurred here around 15:00 GMT producing very large spots of rain for a few minutes, though this moved away north developing in to a bigger thunderstorm over the Derby and Nottingham area, then lingering until tea time. The evening became fine with showers dying away.</t>
  </si>
  <si>
    <t>Variable low cloud drifting in from the east overnight. Low cloud continuing to drift in from the north-east this morning, some breaks appearing allowing sunny spells. Longer sunny spells developed through the day, turning very warm by afternoon.</t>
  </si>
  <si>
    <t>Dry and warm overnight with variable cloud. The odd spot of rain this morning, bright and sunny spells also. The morning saw sunny spells though with a good deal of cloud building. By afternoon showers were breaking out with thunder, the showers at this location were only light to moderate, but some were very heavy locally. Breezy near showers. The showers cleared away through the evening.</t>
  </si>
  <si>
    <t>Cloudy overnight with further light showers through the early hours. Cloudy with outbreaks of light rain and drizzle so far this morning, windy. There were further showery outbreaks of rain, this was moderate for a time during the early afternoon. The showers turned lighter by mid afternoon, feeling cool. Windy. The evening saw the showers clear away.</t>
  </si>
  <si>
    <t>Showers cleared away last night to leave clear spells. Further showery rain arrived through the early hours, again followed by clear spells. The day dawned partly cloudy, damp underfoot. Further moderate showers here this morning, a few brighter spells. At observation, shower clearing north, bright spells developing once more. The morning and into the afternoon saw a few sunny develop. Heavy showers moved up from the SW affecting the area by mid afternoon, though this station missed the heavy rain with just a light shower noted.</t>
  </si>
  <si>
    <t>Light to moderate rain cleared away after midnight. Cloudy mild and damp so far this morning. Cloudy very mild and damp through the morning and in to the afternoon. By mid afternoon, light rain commenced, continuing intermittently in to the evening before clearing towards mid evening.</t>
  </si>
  <si>
    <t>Clear spells overnight, chilly, low 2.0c with -1.3c on the grass, so another ground frost. The day dawned clear and frosty. The morning has seen a good deal of high and mid level cloud spreading in from the west, so just bright spells. There were further bright spells through the day, but cloud continued to increase. Feeling cool in the fresh westerly wind.</t>
  </si>
  <si>
    <t>Clear and cold overnight and early this morning with a widespread moderate frost. Low -3.0c with -7.6c on the grass. Sunny spells so far, frosty, cloud increasing from the NE. Turning overcast shortly after observation and staying so for much of the day with only a few bright spells, the late afternoon saw some brief late sunshine. Feeling cold, despite lack of wind.</t>
  </si>
  <si>
    <t>Cloudy for most of the night, a clearance arrived around dawn allowing shallow mist and fog patches to form, the mist and fog quickly burnt off in early sunshine. A dry day followed with sunny spells, feeling rather warm by afternoon. The evening saw further sunny spells before ending mostly cloudy.</t>
  </si>
  <si>
    <t>Clear spells for a time overnight. Thick fog descended over the area before midnight and persisted through the early hours. The day dawned foggy, visibility around 200 yards. At observation, fog, visibility &lt;300 yards, trees and shrubs exposed to the force 4 NE wind are dripping wet. Feeling cold and raw. Staying dull, cold misty and raw feeling all day, especially so in the fresh NE wind. Just a few spots of rain noted.</t>
  </si>
  <si>
    <t>Clear spells with a widespread ground frost overnight, low 1.3c with –2.4c on the grass. Clear so far this morning, icy. Sunny spells through the morning and in to the early afternoon. Turning cloudy from mid afternoon.</t>
  </si>
  <si>
    <t>WNW</t>
  </si>
  <si>
    <t>2-3</t>
  </si>
  <si>
    <t>Drought</t>
  </si>
  <si>
    <t>Clear for most of the night with a widespread frost, low cloud moved in from the east 04:30 GMT. The day dawned overcast and frosty. At observation, cloudy, frost thawing. Bright spells followed through the morning and into in to the afternoon, though overcast conditions returned by mid afternoon. Mild.</t>
  </si>
  <si>
    <t>Dry and clear overnight with a touch of ground frost. Low 2.4c, -1.4.c on the grass. Sunny spells to observation. Cloud built to almost overcast by around 10:00 GMT making for a mostly cloudy day with just brief bright spells. Staying dry.</t>
  </si>
  <si>
    <t>Cloudy overnight with a little light patchy rain before dawn. The morning to observation has been misty, overcast with a intermittent light rain, damp underfoot. The morning and most of the afternoon remained overcast, though with only the odd spit of rain in the wind. Feeling cold in the light east wind. The early evening saw further intermittent light rain.</t>
  </si>
  <si>
    <t>Clear spells overnight though enough of a south to south-easterly wind to prevent the temperature falling to far. Clouding over before dawn. The morning so far has been overcast, turning windy. Light rain just starting. Light rain continued all morning and in to the afternoon, this turning moderate by mid afternoon, before clearing by early evening for a time. Very windy throughout with gusts past gale force. Mild. By mid evening further rain, some moderate moved in to the area.</t>
  </si>
  <si>
    <t>Breezy and dry overnight with a few cloud breaks. Bright so far this morning with sunny spells. Sunny spells continued though morning though became increasingly hazy as high cloud thickened. By afternoon the sun was mostly hidden behind a veil of Cirro and Altostratus, this just giving a few spots of light rain. By late afternoon and early evening a clearance arrived allowing sunny spells. Feeling pleasant for the most part.</t>
  </si>
  <si>
    <t>Dry overnight with clear spells, clouding over around dawn. Cloudy so far this morning with a little light showery rain. The day remained cloudy with a few bursts of showery rain, though not amounting to much, just dampening the ground briefly. The evening saw a clearance arrive from the west. Windy.</t>
  </si>
  <si>
    <t>Variable cloud overnight with a few clear spells through the early hours. Low 2.4c with –1.0c on the grass. The day dawned with clear spells, clouding over for a short time througn the morning before more broken skies arrived from the south around 08:30 GMT. At observation, bright with sunny spells. There were further sunny spells through the morning before it turned overcast just before lunch. There was the odd spit of rain around this time, though it remained mostly dry until around late afternoon. Light rain commenced just before tea time.</t>
  </si>
  <si>
    <t xml:space="preserve">Clear spells overnight with a widespread frost, though a continued force 2-3 WNW wind prevented the temperature falling to far, low –2.2c with –5.4c on the grass. Bright and hazy sunny spells through the morning, the afternoon turned overcast with a little light rain setting in by around 16:00 GMT </t>
  </si>
  <si>
    <t>A good deal of cloud, though a few breaks also overnight. Some showery outbreaks of light rain / sleet. The morning so far has been partly cloudy with bright spells developing, damp underfoot. The day saw variable cloud with bright and a few sunny spells. The evening turned overcast with a little drizzle.</t>
  </si>
  <si>
    <t>Cloudy overnight, dry. No change to observation. The day remained mainly overcast, dry apart from a short light shower around 10:00 GMT. Little brightness.</t>
  </si>
  <si>
    <t>Mostly cloudy and mild overnight with a little light rain through the early hours. Cloudy through the morning with cloud breaks appearing towards the observation allowing sunny spells, feeling warm and humid despite a fresh SW breeze. The morning and early afternoon saw a few more bright spells and some brief sunny spells, though cloud had thickened enough by mid afternoon to produce some light rain with the odd moderate burst by late afternoon and early evening. Feeling humid. The rain cleared around 18:30 GMT.</t>
  </si>
  <si>
    <t>Turning cloudy overnight with light rain commencing through the early hours. The rain cleared around dawn. The morning so far has been damp with the thicker cloud slowly moving away leaving a layer of high thinner cloud allowing some watery sunshine. Bright with sunny spells through the day. The evening saw a few light showers move in to the area from the west.</t>
  </si>
  <si>
    <t>Showers cleared away last night leaving clear spells. A widespread ground frost and ice here this morning. Now, variable cloud bright, ground frost. Fine with sunny spells with variable cloud. Frost setting in soon after dusk.</t>
  </si>
  <si>
    <t>Turning cloudy windy and mild overnight, spell of rain turning moderate through the early hours.. The SE close to near gale force at times. At observation, windy, partly cloudy, dry. Bright with sunny spells through the day, staying dry, very windy, mild temperature wise, though feeling chilly in the wind.</t>
  </si>
  <si>
    <t>Clear and turning cold overnight with a widespread frost, low -0.3 with -4.3c on the grass. Sunny so far this morning, frost on the ground. Sunny spells through the morning and in to the early afternoon with cloud increasing by mid afternoon and early evening.</t>
  </si>
  <si>
    <t xml:space="preserve">Dry with clear spells overnight. Bright and sunny spells to observation, mid level cloud increasing. Cloud levels varied thorough the morning with sunny spells. By afternoon feeling hot and humid with cloud increasing making the sun hazy, overcast by late afternoon. There were a few spots of rain by early evening. By around 19:30 GMT heavy rain and thunderstorms arrived here producing some prolonged torrential downpours. </t>
  </si>
  <si>
    <t>Light rain through the early hours leading to a damp and cloudy start. Bright and sunny spells developing through the morning. There was large amounts of cloud at time, though still with bright and a few sunny spells, dry.</t>
  </si>
  <si>
    <t xml:space="preserve">Clear spells overnight, though with enough of a SW wind to prevent the temperature falling below 5.6c. Bright and sunny spells to observation, cloud increasing, windy. A mostly cloudy day followed with intermittent light rain by afternoon and only brief bright spells. The early evening saw a spell of more continuous light to moderate rain, before clearing around mid evening with a few light showers following. Feeling much cooler in a strong southerly wind. </t>
  </si>
  <si>
    <t>Clear skies overnight with a widespread ground frost developing after midnight. Low 0.1c with –2.4c on the grass. The morning so far has been sunny, warming up rapidly. The day continued fine and dry with good sunny spells, feeling pleasant in the sunshine.</t>
  </si>
  <si>
    <t>Clear spells overnight, low -0.9c with -6.2c on the grass. Sunny and frosty so far this morning. Good sunny spells and dry though the day. Cloud increasing towards dusk.</t>
  </si>
  <si>
    <t>Clear for a time last night before turning cloudy around midnight. Light rain commenced here around 05:00 GMT. Light to moderate rain stopped after an hour or so, cloudy and damp to observation with the odd bright spell. The cloud slowly broke up through the morning allowing hazy sunny spells. The early afternoon saw further bright and sunny spells before cloud thickened back up again to produce some outbreaks of light to moderate rain by late afternoon and in to the evening.</t>
  </si>
  <si>
    <t>A cloudy night with some light rain through the early hours. The day dawned overcast and wet with drizzle, fog and mist, vis &lt;800 yards at times. At observation, no change. Dull with further drizzle through the morning. The early afternoon saw a drier slot before more rain, moderate at times arrived from the NE around 14:30 GMT.</t>
  </si>
  <si>
    <t>Thick fog developed around dawn after a few clear spells overnight. Visibility &lt;100 yards. At observation. The fog slowly lifted in to low cloud through the morning. The afternoon was overcast and quite dull. By evening there was some slight drizzle. Mild.</t>
  </si>
  <si>
    <t>ESE</t>
  </si>
  <si>
    <t>Mostly cloudy overnight, low –2.7c with –5.7c on the snow. At observation, frosty, feeling cold in the moderate SE wind. Some cloud breaks appearing. Mean snow depth, 8.0cm, 80%. There was a little watery sunshine around an hour after observation, but the cloud thickened further through the morning to make for an overcast day. Feeling cold in a fresh SE wind. Ice pellets and sleet set in around 19:30 GMT, the precipitation seemed to be originating from different upper levels as some snowflakes were drier and light, while others were very wet and heavy while the temperature was slightly above freezing.</t>
  </si>
  <si>
    <t>Clear spells for a short while last night, allowing a touch of ground frost before turning mostly cloudy and mild, windy again through the early hours. At observation, mostly cloudy, breezy, mild. There was a spell of showery rain though the morning, briefly heavy with hail. By afternoon the showers cleared to somewhat brighter conditions and the wind also died down.</t>
  </si>
  <si>
    <t>Variable cloud overnight. After a rather cloudy start, some bright and hazy sunny spells developing. There were further hazy sunny spells through the morning. The afternoon soon turned overcast, rain set quickly, lasting in to the early evenings.</t>
  </si>
  <si>
    <t xml:space="preserve">A mostly cloudy and damp night after the rain early last evening. Cloudy and damp so far this morning, bright patches appearing now. Stay mostly cloudy with through the morning. The afternoon saw a good deal of cloud, though enough breaks at times to allow some sunny spells. </t>
  </si>
  <si>
    <t>Wet snow continued through the night, moderate at times producing a thin cover. The day dawned cloudy and windy with light to moderate wet snow. The morning saw more moderate wet before turning light then just the odd flake falling around observation, Feeling bitterly cold in the fresh to strong east wind. Snow depth 2.5cm, 65%. There were further mainly light outbreaks of snow through the morning with the laying snow thawing almost completely by lunchtime. The early afternoon saw a drier slot before more moderate snow arrived around 16:00 GMT. Feeling cold and raw in the strong east wind, high 2.4c. The snow began to settle by mid to late evening</t>
  </si>
  <si>
    <t>Variable cloud overnight, cooler than recently, a few spots of rain detected. Mostly cloudy and dry so far this morning with just a few small holes in the cloud sheet. Rather cloudy for the most part, though turning brighter by late afternoon with sunny spells, staying dry. The evening stayed fine with further sunshine.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</si>
</sst>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Red]\-0.0\ "/>
    <numFmt numFmtId="165" formatCode="0.0"/>
    <numFmt numFmtId="166" formatCode="0_ ;[Red]\-0\ "/>
    <numFmt numFmtId="167" formatCode="mmm\-yyyy"/>
    <numFmt numFmtId="168" formatCode="&quot;Yes&quot;;&quot;Yes&quot;;&quot;No&quot;"/>
    <numFmt numFmtId="169" formatCode="&quot;True&quot;;&quot;True&quot;;&quot;False&quot;"/>
    <numFmt numFmtId="170" formatCode="&quot;On&quot;;&quot;On&quot;;&quot;Off&quot;"/>
    <numFmt numFmtId="171" formatCode="d\-mmm"/>
  </numFmts>
  <fonts count="47">
    <font>
      <sz val="10"/>
      <name val="Arial"/>
      <family val="0"/>
    </font>
    <font>
      <u val="single"/>
      <sz val="10"/>
      <color indexed="36"/>
      <name val="Arial"/>
      <family val="0"/>
    </font>
    <font>
      <u val="single"/>
      <sz val="10"/>
      <color indexed="12"/>
      <name val="Arial"/>
      <family val="0"/>
    </font>
    <font>
      <sz val="8"/>
      <name val="Arial"/>
      <family val="2"/>
    </font>
    <font>
      <b/>
      <u val="single"/>
      <sz val="8"/>
      <name val="Arial"/>
      <family val="2"/>
    </font>
    <font>
      <b/>
      <u val="single"/>
      <sz val="8"/>
      <color indexed="8"/>
      <name val="Arial"/>
      <family val="2"/>
    </font>
    <font>
      <u val="single"/>
      <sz val="8"/>
      <color indexed="8"/>
      <name val="Arial"/>
      <family val="2"/>
    </font>
    <font>
      <u val="single"/>
      <sz val="8"/>
      <name val="Arial"/>
      <family val="2"/>
    </font>
    <font>
      <b/>
      <sz val="10"/>
      <color indexed="8"/>
      <name val="Arial"/>
      <family val="2"/>
    </font>
    <font>
      <sz val="8"/>
      <color indexed="8"/>
      <name val="Arial"/>
      <family val="2"/>
    </font>
    <font>
      <b/>
      <sz val="10"/>
      <name val="Arial"/>
      <family val="2"/>
    </font>
    <font>
      <sz val="12"/>
      <name val="Arial"/>
      <family val="0"/>
    </font>
    <font>
      <b/>
      <sz val="15.5"/>
      <name val="Arial"/>
      <family val="0"/>
    </font>
    <font>
      <i/>
      <u val="single"/>
      <sz val="8"/>
      <name val="Arial"/>
      <family val="2"/>
    </font>
    <font>
      <b/>
      <u val="single"/>
      <sz val="10"/>
      <name val="Arial"/>
      <family val="2"/>
    </font>
    <font>
      <u val="single"/>
      <sz val="10"/>
      <color indexed="8"/>
      <name val="Arial"/>
      <family val="2"/>
    </font>
    <font>
      <sz val="8"/>
      <color indexed="40"/>
      <name val="Arial"/>
      <family val="2"/>
    </font>
    <font>
      <sz val="8"/>
      <color indexed="10"/>
      <name val="Arial"/>
      <family val="2"/>
    </font>
    <font>
      <b/>
      <sz val="8"/>
      <color indexed="8"/>
      <name val="Arial"/>
      <family val="2"/>
    </font>
    <font>
      <b/>
      <u val="single"/>
      <sz val="16"/>
      <color indexed="63"/>
      <name val="Arial"/>
      <family val="2"/>
    </font>
    <font>
      <b/>
      <u val="single"/>
      <sz val="10"/>
      <color indexed="60"/>
      <name val="Arial"/>
      <family val="2"/>
    </font>
    <font>
      <b/>
      <u val="single"/>
      <sz val="8"/>
      <color indexed="63"/>
      <name val="Arial"/>
      <family val="2"/>
    </font>
    <font>
      <sz val="10"/>
      <color indexed="60"/>
      <name val="Arial"/>
      <family val="2"/>
    </font>
    <font>
      <b/>
      <sz val="10"/>
      <color indexed="63"/>
      <name val="Arial"/>
      <family val="2"/>
    </font>
    <font>
      <b/>
      <sz val="10"/>
      <color indexed="12"/>
      <name val="Arial"/>
      <family val="2"/>
    </font>
    <font>
      <b/>
      <sz val="10"/>
      <color indexed="57"/>
      <name val="Arial"/>
      <family val="2"/>
    </font>
    <font>
      <b/>
      <sz val="10"/>
      <color indexed="53"/>
      <name val="Arial"/>
      <family val="2"/>
    </font>
    <font>
      <sz val="10"/>
      <color indexed="12"/>
      <name val="Arial"/>
      <family val="2"/>
    </font>
    <font>
      <sz val="10"/>
      <color indexed="53"/>
      <name val="Arial"/>
      <family val="2"/>
    </font>
    <font>
      <b/>
      <u val="single"/>
      <sz val="10"/>
      <color indexed="8"/>
      <name val="Arial"/>
      <family val="2"/>
    </font>
    <font>
      <b/>
      <sz val="18"/>
      <name val="Arial"/>
      <family val="0"/>
    </font>
    <font>
      <sz val="7.5"/>
      <name val="Arial"/>
      <family val="0"/>
    </font>
    <font>
      <b/>
      <i/>
      <u val="single"/>
      <sz val="10"/>
      <name val="Arial"/>
      <family val="2"/>
    </font>
    <font>
      <b/>
      <i/>
      <u val="single"/>
      <sz val="10"/>
      <color indexed="23"/>
      <name val="Arial"/>
      <family val="2"/>
    </font>
    <font>
      <sz val="8"/>
      <color indexed="22"/>
      <name val="Arial"/>
      <family val="2"/>
    </font>
    <font>
      <sz val="8"/>
      <color indexed="22"/>
      <name val="Times New Roman"/>
      <family val="1"/>
    </font>
    <font>
      <b/>
      <sz val="8"/>
      <color indexed="10"/>
      <name val="Arial"/>
      <family val="2"/>
    </font>
    <font>
      <i/>
      <u val="single"/>
      <sz val="8"/>
      <color indexed="8"/>
      <name val="Arial"/>
      <family val="2"/>
    </font>
    <font>
      <b/>
      <sz val="8"/>
      <name val="Arial"/>
      <family val="2"/>
    </font>
    <font>
      <sz val="8"/>
      <name val="Tahoma"/>
      <family val="0"/>
    </font>
    <font>
      <sz val="11"/>
      <name val="Times New Roman"/>
      <family val="1"/>
    </font>
    <font>
      <sz val="8"/>
      <color indexed="15"/>
      <name val="Arial"/>
      <family val="2"/>
    </font>
    <font>
      <sz val="9"/>
      <name val="Tahoma"/>
      <family val="0"/>
    </font>
    <font>
      <b/>
      <u val="single"/>
      <sz val="10"/>
      <color indexed="12"/>
      <name val="Arial"/>
      <family val="2"/>
    </font>
    <font>
      <sz val="11"/>
      <color indexed="63"/>
      <name val="Arial"/>
      <family val="2"/>
    </font>
    <font>
      <sz val="12"/>
      <name val="Times New Roman"/>
      <family val="1"/>
    </font>
    <font>
      <b/>
      <u val="single"/>
      <sz val="10"/>
      <color indexed="53"/>
      <name val="Arial"/>
      <family val="2"/>
    </font>
  </fonts>
  <fills count="21">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65"/>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14"/>
        <bgColor indexed="64"/>
      </patternFill>
    </fill>
    <fill>
      <patternFill patternType="solid">
        <fgColor indexed="11"/>
        <bgColor indexed="64"/>
      </patternFill>
    </fill>
    <fill>
      <patternFill patternType="lightDown">
        <bgColor indexed="22"/>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18"/>
        <bgColor indexed="64"/>
      </patternFill>
    </fill>
    <fill>
      <patternFill patternType="lightTrellis"/>
    </fill>
  </fills>
  <borders count="38">
    <border>
      <left/>
      <right/>
      <top/>
      <bottom/>
      <diagonal/>
    </border>
    <border>
      <left>
        <color indexed="63"/>
      </left>
      <right style="thin"/>
      <top style="thick"/>
      <bottom style="thick"/>
    </border>
    <border>
      <left style="thin"/>
      <right style="thin"/>
      <top style="thick"/>
      <bottom style="thick"/>
    </border>
    <border>
      <left style="thick"/>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ck"/>
      <bottom style="thick"/>
    </border>
    <border>
      <left style="thick"/>
      <right style="thin"/>
      <top style="thick"/>
      <bottom style="thick"/>
    </border>
    <border>
      <left style="thin"/>
      <right style="thick"/>
      <top style="thick"/>
      <bottom style="thick"/>
    </border>
    <border>
      <left>
        <color indexed="63"/>
      </left>
      <right style="thin"/>
      <top style="thin"/>
      <bottom style="thin"/>
    </border>
    <border>
      <left style="thin"/>
      <right style="thin"/>
      <top style="thick"/>
      <bottom style="thin"/>
    </border>
    <border>
      <left>
        <color indexed="63"/>
      </left>
      <right style="medium"/>
      <top>
        <color indexed="63"/>
      </top>
      <bottom style="thin"/>
    </border>
    <border>
      <left style="thin"/>
      <right style="thin"/>
      <top>
        <color indexed="63"/>
      </top>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medium"/>
      <bottom style="medium"/>
    </border>
    <border>
      <left>
        <color indexed="63"/>
      </left>
      <right style="medium"/>
      <top style="medium"/>
      <bottom style="medium"/>
    </border>
    <border>
      <left style="thin"/>
      <right style="thin"/>
      <top style="thin"/>
      <bottom style="thick">
        <color indexed="10"/>
      </bottom>
    </border>
    <border>
      <left style="thin"/>
      <right>
        <color indexed="63"/>
      </right>
      <top style="thin"/>
      <bottom style="thin"/>
    </border>
    <border>
      <left style="thick"/>
      <right>
        <color indexed="63"/>
      </right>
      <top>
        <color indexed="63"/>
      </top>
      <bottom style="thin"/>
    </border>
    <border>
      <left style="thick"/>
      <right>
        <color indexed="63"/>
      </right>
      <top style="thin"/>
      <bottom style="thin"/>
    </border>
    <border>
      <left style="thick"/>
      <right>
        <color indexed="63"/>
      </right>
      <top style="thin"/>
      <bottom>
        <color indexed="63"/>
      </bottom>
    </border>
    <border>
      <left style="medium"/>
      <right style="thin"/>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style="thin"/>
    </border>
    <border>
      <left style="thin"/>
      <right>
        <color indexed="63"/>
      </right>
      <top style="medium"/>
      <bottom style="mediu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164" fontId="5" fillId="0" borderId="1" xfId="0" applyNumberFormat="1" applyFont="1" applyFill="1" applyBorder="1" applyAlignment="1">
      <alignment horizontal="center" wrapText="1"/>
    </xf>
    <xf numFmtId="164" fontId="5" fillId="0" borderId="2" xfId="0" applyNumberFormat="1" applyFont="1" applyFill="1" applyBorder="1" applyAlignment="1">
      <alignment horizontal="center" wrapText="1"/>
    </xf>
    <xf numFmtId="164" fontId="4" fillId="0" borderId="2"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3" fillId="0" borderId="4" xfId="0" applyNumberFormat="1" applyFont="1" applyBorder="1" applyAlignment="1">
      <alignment horizontal="center" shrinkToFit="1"/>
    </xf>
    <xf numFmtId="164" fontId="9" fillId="2" borderId="4" xfId="0" applyNumberFormat="1" applyFont="1" applyFill="1" applyBorder="1" applyAlignment="1">
      <alignment horizontal="center" wrapText="1"/>
    </xf>
    <xf numFmtId="164" fontId="3" fillId="0" borderId="4" xfId="0" applyNumberFormat="1" applyFont="1" applyBorder="1" applyAlignment="1">
      <alignment horizontal="center"/>
    </xf>
    <xf numFmtId="164" fontId="3" fillId="3" borderId="4" xfId="0" applyNumberFormat="1" applyFont="1" applyFill="1" applyBorder="1" applyAlignment="1">
      <alignment horizontal="center"/>
    </xf>
    <xf numFmtId="0" fontId="0" fillId="4" borderId="0" xfId="0" applyFill="1" applyAlignment="1">
      <alignment/>
    </xf>
    <xf numFmtId="0" fontId="0" fillId="4" borderId="0" xfId="0" applyFill="1" applyAlignment="1">
      <alignment horizontal="center"/>
    </xf>
    <xf numFmtId="0" fontId="19" fillId="4" borderId="0" xfId="0" applyFont="1" applyFill="1" applyAlignment="1">
      <alignment/>
    </xf>
    <xf numFmtId="0" fontId="20" fillId="4" borderId="5" xfId="0" applyFont="1" applyFill="1" applyBorder="1" applyAlignment="1">
      <alignment horizontal="left"/>
    </xf>
    <xf numFmtId="0" fontId="21" fillId="4" borderId="6" xfId="0" applyFont="1" applyFill="1" applyBorder="1" applyAlignment="1">
      <alignment horizontal="center" wrapText="1"/>
    </xf>
    <xf numFmtId="0" fontId="4" fillId="4" borderId="6" xfId="0" applyFont="1" applyFill="1" applyBorder="1" applyAlignment="1">
      <alignment horizontal="center" wrapText="1"/>
    </xf>
    <xf numFmtId="0" fontId="5" fillId="4" borderId="7" xfId="0" applyFont="1" applyFill="1" applyBorder="1" applyAlignment="1">
      <alignment horizontal="center" wrapText="1"/>
    </xf>
    <xf numFmtId="0" fontId="0" fillId="4" borderId="6" xfId="0" applyFill="1" applyBorder="1" applyAlignment="1">
      <alignment/>
    </xf>
    <xf numFmtId="0" fontId="21" fillId="4" borderId="6" xfId="0" applyFont="1" applyFill="1" applyBorder="1" applyAlignment="1">
      <alignment/>
    </xf>
    <xf numFmtId="0" fontId="0" fillId="4" borderId="0" xfId="0" applyFill="1" applyBorder="1" applyAlignment="1">
      <alignment/>
    </xf>
    <xf numFmtId="0" fontId="2" fillId="4" borderId="5" xfId="20" applyFont="1" applyFill="1" applyBorder="1" applyAlignment="1">
      <alignment horizontal="center" wrapText="1"/>
    </xf>
    <xf numFmtId="0" fontId="22" fillId="4" borderId="8" xfId="0" applyFont="1" applyFill="1" applyBorder="1" applyAlignment="1">
      <alignment horizontal="left"/>
    </xf>
    <xf numFmtId="0" fontId="23" fillId="4" borderId="0" xfId="0" applyFont="1" applyFill="1" applyBorder="1" applyAlignment="1">
      <alignment horizontal="center"/>
    </xf>
    <xf numFmtId="165" fontId="24" fillId="4" borderId="8" xfId="0" applyNumberFormat="1" applyFont="1" applyFill="1" applyBorder="1" applyAlignment="1">
      <alignment horizontal="center"/>
    </xf>
    <xf numFmtId="165" fontId="24" fillId="4" borderId="9" xfId="0" applyNumberFormat="1" applyFont="1" applyFill="1" applyBorder="1" applyAlignment="1">
      <alignment horizontal="center"/>
    </xf>
    <xf numFmtId="165" fontId="25" fillId="4" borderId="8" xfId="0" applyNumberFormat="1" applyFont="1" applyFill="1" applyBorder="1" applyAlignment="1">
      <alignment horizontal="center"/>
    </xf>
    <xf numFmtId="165" fontId="25" fillId="4" borderId="9" xfId="0" applyNumberFormat="1" applyFont="1" applyFill="1" applyBorder="1" applyAlignment="1">
      <alignment horizontal="center"/>
    </xf>
    <xf numFmtId="165" fontId="26" fillId="4" borderId="8" xfId="0" applyNumberFormat="1" applyFont="1" applyFill="1" applyBorder="1" applyAlignment="1">
      <alignment horizontal="center"/>
    </xf>
    <xf numFmtId="0" fontId="27" fillId="4" borderId="0" xfId="0" applyFont="1" applyFill="1" applyBorder="1" applyAlignment="1">
      <alignment/>
    </xf>
    <xf numFmtId="165" fontId="26" fillId="4" borderId="9" xfId="0" applyNumberFormat="1" applyFont="1" applyFill="1" applyBorder="1" applyAlignment="1">
      <alignment horizontal="center"/>
    </xf>
    <xf numFmtId="0" fontId="28" fillId="4" borderId="0" xfId="0" applyFont="1" applyFill="1" applyBorder="1" applyAlignment="1">
      <alignment/>
    </xf>
    <xf numFmtId="165" fontId="29" fillId="4" borderId="0" xfId="0" applyNumberFormat="1" applyFont="1" applyFill="1" applyBorder="1" applyAlignment="1">
      <alignment horizontal="center"/>
    </xf>
    <xf numFmtId="0" fontId="29" fillId="4" borderId="9" xfId="0" applyFont="1" applyFill="1" applyBorder="1" applyAlignment="1">
      <alignment horizontal="center"/>
    </xf>
    <xf numFmtId="165" fontId="8" fillId="4" borderId="9" xfId="0" applyNumberFormat="1" applyFont="1" applyFill="1" applyBorder="1" applyAlignment="1">
      <alignment horizontal="center"/>
    </xf>
    <xf numFmtId="2" fontId="29" fillId="4" borderId="0" xfId="0" applyNumberFormat="1" applyFont="1" applyFill="1" applyBorder="1" applyAlignment="1">
      <alignment horizontal="center"/>
    </xf>
    <xf numFmtId="165" fontId="15" fillId="4" borderId="9" xfId="0" applyNumberFormat="1" applyFont="1" applyFill="1" applyBorder="1" applyAlignment="1">
      <alignment horizontal="center"/>
    </xf>
    <xf numFmtId="165" fontId="14" fillId="4" borderId="8" xfId="0" applyNumberFormat="1" applyFont="1" applyFill="1" applyBorder="1" applyAlignment="1">
      <alignment horizontal="center"/>
    </xf>
    <xf numFmtId="165" fontId="29" fillId="4" borderId="9" xfId="0" applyNumberFormat="1" applyFont="1" applyFill="1" applyBorder="1" applyAlignment="1">
      <alignment horizontal="center"/>
    </xf>
    <xf numFmtId="0" fontId="0" fillId="4" borderId="10" xfId="0" applyFill="1" applyBorder="1" applyAlignment="1">
      <alignment/>
    </xf>
    <xf numFmtId="0" fontId="0" fillId="4" borderId="11" xfId="0" applyFill="1" applyBorder="1" applyAlignment="1">
      <alignment/>
    </xf>
    <xf numFmtId="0" fontId="0" fillId="4" borderId="12" xfId="0" applyFill="1" applyBorder="1" applyAlignment="1">
      <alignment/>
    </xf>
    <xf numFmtId="0" fontId="30" fillId="4" borderId="0" xfId="0" applyFont="1" applyFill="1" applyAlignment="1">
      <alignment/>
    </xf>
    <xf numFmtId="0" fontId="0" fillId="4" borderId="13" xfId="0" applyFill="1" applyBorder="1" applyAlignment="1">
      <alignment wrapText="1"/>
    </xf>
    <xf numFmtId="0" fontId="0" fillId="4" borderId="13" xfId="0" applyFill="1" applyBorder="1" applyAlignment="1">
      <alignment horizontal="center" wrapText="1"/>
    </xf>
    <xf numFmtId="0" fontId="31" fillId="4" borderId="13" xfId="0" applyFont="1" applyFill="1" applyBorder="1" applyAlignment="1">
      <alignment horizontal="center" wrapText="1"/>
    </xf>
    <xf numFmtId="0" fontId="2" fillId="4" borderId="0" xfId="20" applyFill="1" applyAlignment="1">
      <alignment/>
    </xf>
    <xf numFmtId="0" fontId="14" fillId="4" borderId="0" xfId="0" applyFont="1" applyFill="1" applyAlignment="1">
      <alignment/>
    </xf>
    <xf numFmtId="165" fontId="26" fillId="4" borderId="13" xfId="0" applyNumberFormat="1" applyFont="1" applyFill="1" applyBorder="1" applyAlignment="1">
      <alignment horizontal="center" wrapText="1"/>
    </xf>
    <xf numFmtId="0" fontId="29" fillId="4" borderId="0" xfId="0" applyFont="1" applyFill="1" applyAlignment="1" quotePrefix="1">
      <alignment/>
    </xf>
    <xf numFmtId="0" fontId="14" fillId="0" borderId="0" xfId="0" applyFont="1" applyAlignment="1">
      <alignment/>
    </xf>
    <xf numFmtId="0" fontId="10" fillId="0" borderId="0" xfId="0" applyFont="1" applyAlignment="1">
      <alignment horizontal="center"/>
    </xf>
    <xf numFmtId="165" fontId="0" fillId="0" borderId="0" xfId="0" applyNumberFormat="1" applyAlignment="1">
      <alignment horizontal="center"/>
    </xf>
    <xf numFmtId="164" fontId="6" fillId="0" borderId="14" xfId="0" applyNumberFormat="1" applyFont="1" applyFill="1" applyBorder="1" applyAlignment="1">
      <alignment horizontal="center" wrapText="1"/>
    </xf>
    <xf numFmtId="164" fontId="37" fillId="0" borderId="15" xfId="0" applyNumberFormat="1" applyFont="1" applyFill="1" applyBorder="1" applyAlignment="1">
      <alignment horizontal="left"/>
    </xf>
    <xf numFmtId="164" fontId="6" fillId="0" borderId="2" xfId="0" applyNumberFormat="1" applyFont="1" applyFill="1" applyBorder="1" applyAlignment="1">
      <alignment horizontal="center" wrapText="1"/>
    </xf>
    <xf numFmtId="164" fontId="7" fillId="0" borderId="2" xfId="0" applyNumberFormat="1" applyFont="1" applyFill="1" applyBorder="1" applyAlignment="1">
      <alignment horizontal="center" wrapText="1"/>
    </xf>
    <xf numFmtId="164" fontId="7" fillId="0" borderId="16" xfId="0" applyNumberFormat="1" applyFont="1" applyFill="1" applyBorder="1" applyAlignment="1">
      <alignment horizontal="center" wrapText="1"/>
    </xf>
    <xf numFmtId="164" fontId="7" fillId="0" borderId="17" xfId="0" applyNumberFormat="1" applyFont="1" applyFill="1" applyBorder="1" applyAlignment="1">
      <alignment horizontal="center" wrapText="1"/>
    </xf>
    <xf numFmtId="164" fontId="9" fillId="0" borderId="18" xfId="0" applyNumberFormat="1" applyFont="1" applyFill="1" applyBorder="1" applyAlignment="1">
      <alignment horizontal="center" wrapText="1"/>
    </xf>
    <xf numFmtId="164" fontId="9" fillId="5" borderId="4" xfId="0" applyNumberFormat="1" applyFont="1" applyFill="1" applyBorder="1" applyAlignment="1">
      <alignment horizontal="center" wrapText="1"/>
    </xf>
    <xf numFmtId="164" fontId="3" fillId="2" borderId="18" xfId="0" applyNumberFormat="1" applyFont="1" applyFill="1" applyBorder="1" applyAlignment="1">
      <alignment horizontal="center"/>
    </xf>
    <xf numFmtId="164" fontId="3" fillId="2" borderId="19" xfId="0" applyNumberFormat="1" applyFont="1" applyFill="1" applyBorder="1" applyAlignment="1">
      <alignment horizontal="center"/>
    </xf>
    <xf numFmtId="164" fontId="9" fillId="0" borderId="4" xfId="0" applyNumberFormat="1" applyFont="1" applyFill="1" applyBorder="1" applyAlignment="1">
      <alignment horizontal="center" wrapText="1"/>
    </xf>
    <xf numFmtId="164" fontId="3" fillId="2" borderId="4" xfId="0" applyNumberFormat="1" applyFont="1" applyFill="1" applyBorder="1" applyAlignment="1">
      <alignment horizontal="center"/>
    </xf>
    <xf numFmtId="164" fontId="3" fillId="2" borderId="20" xfId="0" applyNumberFormat="1" applyFont="1" applyFill="1" applyBorder="1" applyAlignment="1">
      <alignment horizontal="center"/>
    </xf>
    <xf numFmtId="164" fontId="3" fillId="2" borderId="21" xfId="0" applyNumberFormat="1" applyFont="1" applyFill="1" applyBorder="1" applyAlignment="1">
      <alignment horizontal="center"/>
    </xf>
    <xf numFmtId="164" fontId="9" fillId="0" borderId="4"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wrapText="1"/>
    </xf>
    <xf numFmtId="164" fontId="9" fillId="5" borderId="0" xfId="0" applyNumberFormat="1" applyFont="1" applyFill="1" applyBorder="1" applyAlignment="1">
      <alignment horizontal="center" wrapText="1"/>
    </xf>
    <xf numFmtId="164" fontId="9" fillId="0" borderId="0" xfId="0" applyNumberFormat="1" applyFont="1" applyFill="1" applyBorder="1" applyAlignment="1">
      <alignment horizontal="center" wrapText="1"/>
    </xf>
    <xf numFmtId="164" fontId="0" fillId="0" borderId="0" xfId="0" applyNumberFormat="1" applyAlignment="1">
      <alignment/>
    </xf>
    <xf numFmtId="164" fontId="9" fillId="3" borderId="4" xfId="0" applyNumberFormat="1" applyFont="1" applyFill="1" applyBorder="1" applyAlignment="1">
      <alignment horizontal="center" wrapText="1"/>
    </xf>
    <xf numFmtId="164" fontId="9" fillId="0" borderId="22" xfId="0" applyNumberFormat="1" applyFont="1" applyFill="1" applyBorder="1" applyAlignment="1">
      <alignment horizontal="center" wrapText="1"/>
    </xf>
    <xf numFmtId="164" fontId="3" fillId="2" borderId="23" xfId="0" applyNumberFormat="1" applyFont="1" applyFill="1" applyBorder="1" applyAlignment="1">
      <alignment horizontal="center"/>
    </xf>
    <xf numFmtId="164" fontId="3" fillId="2" borderId="24" xfId="0" applyNumberFormat="1" applyFont="1" applyFill="1" applyBorder="1" applyAlignment="1">
      <alignment horizontal="center"/>
    </xf>
    <xf numFmtId="164" fontId="3" fillId="2" borderId="25" xfId="0" applyNumberFormat="1" applyFont="1" applyFill="1" applyBorder="1" applyAlignment="1">
      <alignment horizontal="center"/>
    </xf>
    <xf numFmtId="164" fontId="3" fillId="2" borderId="26" xfId="0" applyNumberFormat="1" applyFont="1" applyFill="1" applyBorder="1" applyAlignment="1">
      <alignment horizontal="center"/>
    </xf>
    <xf numFmtId="0" fontId="3" fillId="0" borderId="0" xfId="0" applyFont="1" applyBorder="1" applyAlignment="1">
      <alignment horizontal="center" shrinkToFit="1"/>
    </xf>
    <xf numFmtId="0" fontId="3" fillId="0" borderId="0" xfId="0" applyFont="1" applyBorder="1" applyAlignment="1">
      <alignment horizontal="center"/>
    </xf>
    <xf numFmtId="165" fontId="43" fillId="4" borderId="0" xfId="0" applyNumberFormat="1" applyFont="1" applyFill="1" applyBorder="1" applyAlignment="1">
      <alignment horizontal="center"/>
    </xf>
    <xf numFmtId="0" fontId="43" fillId="4" borderId="9" xfId="0" applyFont="1" applyFill="1" applyBorder="1" applyAlignment="1">
      <alignment horizontal="center"/>
    </xf>
    <xf numFmtId="164" fontId="3" fillId="0" borderId="4" xfId="0" applyNumberFormat="1" applyFont="1" applyFill="1" applyBorder="1" applyAlignment="1">
      <alignment horizontal="center" vertical="center" wrapText="1"/>
    </xf>
    <xf numFmtId="164" fontId="3" fillId="0" borderId="4" xfId="0" applyNumberFormat="1" applyFont="1" applyBorder="1" applyAlignment="1">
      <alignment horizontal="center"/>
    </xf>
    <xf numFmtId="164" fontId="9" fillId="0" borderId="4" xfId="0" applyNumberFormat="1" applyFont="1" applyFill="1" applyBorder="1" applyAlignment="1" quotePrefix="1">
      <alignment horizontal="center" vertical="center" wrapText="1"/>
    </xf>
    <xf numFmtId="164" fontId="3" fillId="6" borderId="4" xfId="0" applyNumberFormat="1" applyFont="1" applyFill="1" applyBorder="1" applyAlignment="1">
      <alignment horizontal="center"/>
    </xf>
    <xf numFmtId="164" fontId="38" fillId="7" borderId="4" xfId="0" applyNumberFormat="1" applyFont="1" applyFill="1" applyBorder="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left"/>
    </xf>
    <xf numFmtId="164" fontId="3" fillId="0" borderId="0" xfId="0" applyNumberFormat="1" applyFont="1" applyAlignment="1">
      <alignment horizontal="center"/>
    </xf>
    <xf numFmtId="164" fontId="9" fillId="8" borderId="4" xfId="0" applyNumberFormat="1" applyFont="1" applyFill="1" applyBorder="1" applyAlignment="1">
      <alignment horizontal="center"/>
    </xf>
    <xf numFmtId="164" fontId="7" fillId="0" borderId="0" xfId="0" applyNumberFormat="1" applyFont="1" applyAlignment="1">
      <alignment horizontal="center"/>
    </xf>
    <xf numFmtId="164" fontId="6" fillId="0" borderId="0" xfId="0" applyNumberFormat="1" applyFont="1" applyAlignment="1">
      <alignment horizontal="center"/>
    </xf>
    <xf numFmtId="164" fontId="3" fillId="9" borderId="0" xfId="0" applyNumberFormat="1" applyFont="1" applyFill="1" applyAlignment="1">
      <alignment horizontal="center"/>
    </xf>
    <xf numFmtId="164" fontId="3" fillId="10" borderId="0" xfId="0" applyNumberFormat="1" applyFont="1" applyFill="1" applyAlignment="1">
      <alignment horizontal="center"/>
    </xf>
    <xf numFmtId="164" fontId="9" fillId="11" borderId="4" xfId="0" applyNumberFormat="1" applyFont="1" applyFill="1" applyBorder="1" applyAlignment="1">
      <alignment horizontal="center" shrinkToFit="1"/>
    </xf>
    <xf numFmtId="164" fontId="9" fillId="0" borderId="0" xfId="0" applyNumberFormat="1" applyFont="1" applyAlignment="1">
      <alignment horizontal="center"/>
    </xf>
    <xf numFmtId="164" fontId="18" fillId="0" borderId="4" xfId="0" applyNumberFormat="1" applyFont="1" applyFill="1" applyBorder="1" applyAlignment="1">
      <alignment horizontal="center"/>
    </xf>
    <xf numFmtId="164" fontId="18" fillId="0" borderId="4" xfId="0" applyNumberFormat="1" applyFont="1" applyFill="1" applyBorder="1" applyAlignment="1" quotePrefix="1">
      <alignment horizontal="center" shrinkToFit="1"/>
    </xf>
    <xf numFmtId="164" fontId="7" fillId="0" borderId="0" xfId="0" applyNumberFormat="1" applyFont="1" applyAlignment="1">
      <alignment horizontal="center" vertical="center"/>
    </xf>
    <xf numFmtId="164" fontId="9" fillId="12" borderId="0" xfId="0" applyNumberFormat="1" applyFont="1" applyFill="1" applyAlignment="1">
      <alignment horizontal="center"/>
    </xf>
    <xf numFmtId="164" fontId="3" fillId="6" borderId="0" xfId="0" applyNumberFormat="1" applyFont="1" applyFill="1" applyAlignment="1">
      <alignment horizontal="center"/>
    </xf>
    <xf numFmtId="164" fontId="3" fillId="13" borderId="4" xfId="0" applyNumberFormat="1" applyFont="1" applyFill="1" applyBorder="1" applyAlignment="1">
      <alignment horizontal="center"/>
    </xf>
    <xf numFmtId="164" fontId="9" fillId="0" borderId="4" xfId="0" applyNumberFormat="1" applyFont="1" applyFill="1" applyBorder="1" applyAlignment="1">
      <alignment horizontal="center"/>
    </xf>
    <xf numFmtId="164" fontId="3" fillId="14" borderId="0" xfId="0" applyNumberFormat="1" applyFont="1" applyFill="1" applyAlignment="1">
      <alignment horizontal="center"/>
    </xf>
    <xf numFmtId="164" fontId="36" fillId="3" borderId="0" xfId="0" applyNumberFormat="1" applyFont="1" applyFill="1" applyAlignment="1">
      <alignment horizontal="center"/>
    </xf>
    <xf numFmtId="164" fontId="3" fillId="15" borderId="4" xfId="0" applyNumberFormat="1" applyFont="1" applyFill="1" applyBorder="1" applyAlignment="1">
      <alignment horizontal="center"/>
    </xf>
    <xf numFmtId="164" fontId="18" fillId="0" borderId="4" xfId="0" applyNumberFormat="1" applyFont="1" applyFill="1" applyBorder="1" applyAlignment="1">
      <alignment horizontal="center" vertical="center" shrinkToFit="1"/>
    </xf>
    <xf numFmtId="164" fontId="18" fillId="0" borderId="4" xfId="0" applyNumberFormat="1" applyFont="1" applyFill="1" applyBorder="1" applyAlignment="1">
      <alignment horizontal="center" vertical="center" wrapText="1"/>
    </xf>
    <xf numFmtId="164" fontId="3" fillId="16" borderId="0" xfId="0" applyNumberFormat="1" applyFont="1" applyFill="1" applyAlignment="1">
      <alignment horizontal="center"/>
    </xf>
    <xf numFmtId="164" fontId="17" fillId="7" borderId="0" xfId="0" applyNumberFormat="1" applyFont="1" applyFill="1" applyAlignment="1">
      <alignment horizontal="center"/>
    </xf>
    <xf numFmtId="164" fontId="9" fillId="17" borderId="4" xfId="0" applyNumberFormat="1" applyFont="1" applyFill="1" applyBorder="1" applyAlignment="1">
      <alignment horizontal="center"/>
    </xf>
    <xf numFmtId="164" fontId="9" fillId="0" borderId="22" xfId="0" applyNumberFormat="1" applyFont="1" applyFill="1" applyBorder="1" applyAlignment="1">
      <alignment horizontal="center"/>
    </xf>
    <xf numFmtId="164" fontId="18" fillId="0" borderId="27" xfId="0" applyNumberFormat="1" applyFont="1" applyFill="1" applyBorder="1" applyAlignment="1">
      <alignment horizontal="center"/>
    </xf>
    <xf numFmtId="164" fontId="3" fillId="18" borderId="0" xfId="0" applyNumberFormat="1" applyFont="1" applyFill="1" applyAlignment="1">
      <alignment horizontal="center"/>
    </xf>
    <xf numFmtId="164" fontId="17" fillId="19" borderId="0" xfId="0" applyNumberFormat="1" applyFont="1" applyFill="1" applyAlignment="1">
      <alignment horizontal="center"/>
    </xf>
    <xf numFmtId="164" fontId="36" fillId="0" borderId="0" xfId="0" applyNumberFormat="1" applyFont="1" applyAlignment="1">
      <alignment horizontal="center"/>
    </xf>
    <xf numFmtId="164" fontId="6" fillId="0" borderId="15" xfId="0" applyNumberFormat="1" applyFont="1" applyFill="1" applyBorder="1" applyAlignment="1">
      <alignment horizontal="center"/>
    </xf>
    <xf numFmtId="164" fontId="6" fillId="0" borderId="4" xfId="0" applyNumberFormat="1" applyFont="1" applyFill="1" applyBorder="1" applyAlignment="1">
      <alignment horizontal="center" wrapText="1"/>
    </xf>
    <xf numFmtId="164" fontId="4" fillId="0" borderId="4" xfId="0" applyNumberFormat="1" applyFont="1" applyFill="1" applyBorder="1" applyAlignment="1">
      <alignment horizontal="center" vertical="center" wrapText="1"/>
    </xf>
    <xf numFmtId="164" fontId="3" fillId="0" borderId="4" xfId="0" applyNumberFormat="1" applyFont="1" applyFill="1" applyBorder="1" applyAlignment="1">
      <alignment horizontal="center" wrapText="1"/>
    </xf>
    <xf numFmtId="164" fontId="7" fillId="0" borderId="4"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164" fontId="4" fillId="0" borderId="4" xfId="0" applyNumberFormat="1" applyFont="1" applyFill="1" applyBorder="1" applyAlignment="1">
      <alignment horizontal="center"/>
    </xf>
    <xf numFmtId="164" fontId="3" fillId="0" borderId="28" xfId="0" applyNumberFormat="1" applyFont="1" applyFill="1" applyBorder="1" applyAlignment="1">
      <alignment horizontal="center"/>
    </xf>
    <xf numFmtId="164" fontId="7" fillId="0" borderId="4" xfId="0" applyNumberFormat="1" applyFont="1" applyFill="1" applyBorder="1" applyAlignment="1">
      <alignment horizontal="center"/>
    </xf>
    <xf numFmtId="164" fontId="7" fillId="0" borderId="4" xfId="0" applyNumberFormat="1" applyFont="1" applyFill="1" applyBorder="1" applyAlignment="1">
      <alignment horizontal="center" vertical="center" wrapText="1"/>
    </xf>
    <xf numFmtId="164" fontId="16" fillId="0" borderId="4" xfId="0" applyNumberFormat="1" applyFont="1" applyFill="1" applyBorder="1" applyAlignment="1">
      <alignment horizontal="center"/>
    </xf>
    <xf numFmtId="164" fontId="34" fillId="0" borderId="0" xfId="0" applyNumberFormat="1" applyFont="1" applyAlignment="1">
      <alignment horizontal="center"/>
    </xf>
    <xf numFmtId="164" fontId="3" fillId="0" borderId="29" xfId="0" applyNumberFormat="1" applyFont="1" applyFill="1" applyBorder="1" applyAlignment="1">
      <alignment horizontal="center"/>
    </xf>
    <xf numFmtId="164" fontId="9" fillId="0" borderId="17" xfId="0" applyNumberFormat="1" applyFont="1" applyFill="1" applyBorder="1" applyAlignment="1">
      <alignment horizontal="center" wrapText="1"/>
    </xf>
    <xf numFmtId="164" fontId="3" fillId="0" borderId="4" xfId="0" applyNumberFormat="1" applyFont="1" applyFill="1" applyBorder="1" applyAlignment="1">
      <alignment horizontal="center"/>
    </xf>
    <xf numFmtId="164" fontId="35" fillId="0" borderId="0" xfId="0" applyNumberFormat="1" applyFont="1" applyBorder="1" applyAlignment="1">
      <alignment horizontal="center"/>
    </xf>
    <xf numFmtId="164" fontId="3" fillId="0" borderId="30" xfId="0" applyNumberFormat="1" applyFont="1" applyFill="1" applyBorder="1" applyAlignment="1">
      <alignment horizontal="center"/>
    </xf>
    <xf numFmtId="164" fontId="9" fillId="0" borderId="4" xfId="0" applyNumberFormat="1" applyFont="1" applyFill="1" applyBorder="1" applyAlignment="1" quotePrefix="1">
      <alignment horizontal="center" wrapText="1"/>
    </xf>
    <xf numFmtId="164" fontId="9" fillId="13" borderId="4" xfId="0" applyNumberFormat="1" applyFont="1" applyFill="1" applyBorder="1" applyAlignment="1">
      <alignment horizontal="center" wrapText="1"/>
    </xf>
    <xf numFmtId="164" fontId="9" fillId="11" borderId="4" xfId="0" applyNumberFormat="1" applyFont="1" applyFill="1" applyBorder="1" applyAlignment="1">
      <alignment horizontal="center" wrapText="1"/>
    </xf>
    <xf numFmtId="164" fontId="9" fillId="15" borderId="4" xfId="0" applyNumberFormat="1" applyFont="1" applyFill="1" applyBorder="1" applyAlignment="1">
      <alignment horizontal="center"/>
    </xf>
    <xf numFmtId="164" fontId="9" fillId="15" borderId="4" xfId="0" applyNumberFormat="1" applyFont="1" applyFill="1" applyBorder="1" applyAlignment="1">
      <alignment horizontal="center" vertical="center" wrapText="1"/>
    </xf>
    <xf numFmtId="164" fontId="3" fillId="15" borderId="4" xfId="0" applyNumberFormat="1" applyFont="1" applyFill="1" applyBorder="1" applyAlignment="1">
      <alignment horizontal="center" vertical="center" wrapText="1"/>
    </xf>
    <xf numFmtId="164" fontId="3" fillId="15" borderId="4" xfId="0" applyNumberFormat="1" applyFont="1" applyFill="1" applyBorder="1" applyAlignment="1">
      <alignment horizontal="center"/>
    </xf>
    <xf numFmtId="164" fontId="41" fillId="0" borderId="4" xfId="0" applyNumberFormat="1" applyFont="1" applyFill="1" applyBorder="1" applyAlignment="1">
      <alignment horizontal="center"/>
    </xf>
    <xf numFmtId="164" fontId="3" fillId="0" borderId="4" xfId="0" applyNumberFormat="1" applyFont="1" applyFill="1" applyBorder="1" applyAlignment="1">
      <alignment horizontal="center"/>
    </xf>
    <xf numFmtId="164" fontId="9" fillId="0" borderId="7" xfId="0" applyNumberFormat="1" applyFont="1" applyFill="1" applyBorder="1" applyAlignment="1">
      <alignment horizontal="center" wrapText="1"/>
    </xf>
    <xf numFmtId="164" fontId="3" fillId="0" borderId="22" xfId="0" applyNumberFormat="1" applyFont="1" applyFill="1" applyBorder="1" applyAlignment="1">
      <alignment horizontal="center" vertical="center" wrapText="1"/>
    </xf>
    <xf numFmtId="164" fontId="3" fillId="0" borderId="22" xfId="0" applyNumberFormat="1" applyFont="1" applyFill="1" applyBorder="1" applyAlignment="1">
      <alignment horizontal="center"/>
    </xf>
    <xf numFmtId="164" fontId="3" fillId="0" borderId="31" xfId="0" applyNumberFormat="1" applyFont="1" applyBorder="1" applyAlignment="1">
      <alignment horizontal="center"/>
    </xf>
    <xf numFmtId="164" fontId="3" fillId="0" borderId="22" xfId="0" applyNumberFormat="1" applyFont="1" applyBorder="1" applyAlignment="1">
      <alignment horizontal="center"/>
    </xf>
    <xf numFmtId="164" fontId="3" fillId="0" borderId="7" xfId="0" applyNumberFormat="1" applyFont="1" applyBorder="1" applyAlignment="1">
      <alignment horizontal="center"/>
    </xf>
    <xf numFmtId="164" fontId="3" fillId="0" borderId="22" xfId="0" applyNumberFormat="1" applyFont="1" applyBorder="1" applyAlignment="1">
      <alignment horizontal="center"/>
    </xf>
    <xf numFmtId="164" fontId="3" fillId="0" borderId="22" xfId="0" applyNumberFormat="1" applyFont="1" applyBorder="1" applyAlignment="1" quotePrefix="1">
      <alignment horizontal="center"/>
    </xf>
    <xf numFmtId="164" fontId="41" fillId="0" borderId="22" xfId="0" applyNumberFormat="1" applyFont="1" applyBorder="1" applyAlignment="1">
      <alignment horizontal="center"/>
    </xf>
    <xf numFmtId="164" fontId="9" fillId="0" borderId="22" xfId="0" applyNumberFormat="1" applyFont="1" applyBorder="1" applyAlignment="1">
      <alignment horizontal="center"/>
    </xf>
    <xf numFmtId="164" fontId="3" fillId="0" borderId="32" xfId="0" applyNumberFormat="1" applyFont="1" applyBorder="1" applyAlignment="1">
      <alignment horizontal="center" wrapText="1"/>
    </xf>
    <xf numFmtId="164" fontId="3" fillId="0" borderId="25" xfId="0" applyNumberFormat="1" applyFont="1" applyBorder="1" applyAlignment="1">
      <alignment horizontal="center" shrinkToFit="1"/>
    </xf>
    <xf numFmtId="164" fontId="3" fillId="0" borderId="32" xfId="0" applyNumberFormat="1" applyFont="1" applyBorder="1" applyAlignment="1">
      <alignment horizontal="center" shrinkToFit="1"/>
    </xf>
    <xf numFmtId="164" fontId="3" fillId="0" borderId="25" xfId="0" applyNumberFormat="1" applyFont="1" applyBorder="1" applyAlignment="1">
      <alignment horizontal="center"/>
    </xf>
    <xf numFmtId="164" fontId="3" fillId="0" borderId="33" xfId="0" applyNumberFormat="1" applyFont="1" applyBorder="1" applyAlignment="1">
      <alignment horizontal="center"/>
    </xf>
    <xf numFmtId="164" fontId="35" fillId="0" borderId="33" xfId="0" applyNumberFormat="1" applyFont="1" applyBorder="1" applyAlignment="1">
      <alignment horizontal="center"/>
    </xf>
    <xf numFmtId="164" fontId="3" fillId="0" borderId="34" xfId="0" applyNumberFormat="1" applyFont="1" applyBorder="1" applyAlignment="1">
      <alignment horizontal="center"/>
    </xf>
    <xf numFmtId="164" fontId="3" fillId="0" borderId="20" xfId="0" applyNumberFormat="1" applyFont="1" applyBorder="1" applyAlignment="1">
      <alignment horizontal="center"/>
    </xf>
    <xf numFmtId="164" fontId="17" fillId="0" borderId="20" xfId="0" applyNumberFormat="1" applyFont="1" applyBorder="1" applyAlignment="1">
      <alignment horizontal="center"/>
    </xf>
    <xf numFmtId="164" fontId="3" fillId="0" borderId="34" xfId="0" applyNumberFormat="1" applyFont="1" applyBorder="1" applyAlignment="1">
      <alignment horizontal="center"/>
    </xf>
    <xf numFmtId="164" fontId="3" fillId="0" borderId="20" xfId="0" applyNumberFormat="1" applyFont="1" applyBorder="1" applyAlignment="1">
      <alignment horizontal="center"/>
    </xf>
    <xf numFmtId="164" fontId="3" fillId="0" borderId="35" xfId="0" applyNumberFormat="1" applyFont="1" applyBorder="1" applyAlignment="1">
      <alignment horizontal="center"/>
    </xf>
    <xf numFmtId="164" fontId="17" fillId="0" borderId="4" xfId="0" applyNumberFormat="1" applyFont="1" applyBorder="1" applyAlignment="1">
      <alignment horizontal="center"/>
    </xf>
    <xf numFmtId="164" fontId="3" fillId="0" borderId="35" xfId="0" applyNumberFormat="1" applyFont="1" applyBorder="1" applyAlignment="1">
      <alignment horizontal="center"/>
    </xf>
    <xf numFmtId="164" fontId="3" fillId="0" borderId="4" xfId="0" applyNumberFormat="1" applyFont="1" applyFill="1" applyBorder="1" applyAlignment="1">
      <alignment horizontal="center" vertical="center"/>
    </xf>
    <xf numFmtId="164" fontId="3" fillId="0" borderId="35" xfId="0" applyNumberFormat="1" applyFont="1" applyBorder="1" applyAlignment="1">
      <alignment horizontal="center" shrinkToFit="1"/>
    </xf>
    <xf numFmtId="164" fontId="3" fillId="0" borderId="0" xfId="0" applyNumberFormat="1" applyFont="1" applyAlignment="1">
      <alignment horizontal="center" shrinkToFit="1"/>
    </xf>
    <xf numFmtId="164" fontId="3" fillId="0" borderId="4" xfId="0" applyNumberFormat="1" applyFont="1" applyBorder="1" applyAlignment="1" quotePrefix="1">
      <alignment horizontal="center"/>
    </xf>
    <xf numFmtId="164" fontId="3" fillId="11" borderId="4" xfId="0" applyNumberFormat="1" applyFont="1" applyFill="1" applyBorder="1" applyAlignment="1">
      <alignment horizontal="center"/>
    </xf>
    <xf numFmtId="164" fontId="3" fillId="13" borderId="4" xfId="0" applyNumberFormat="1" applyFont="1" applyFill="1" applyBorder="1" applyAlignment="1">
      <alignment horizontal="center"/>
    </xf>
    <xf numFmtId="164" fontId="38" fillId="0" borderId="4" xfId="0" applyNumberFormat="1" applyFont="1" applyFill="1" applyBorder="1" applyAlignment="1">
      <alignment horizontal="center" wrapText="1"/>
    </xf>
    <xf numFmtId="164" fontId="35" fillId="0" borderId="0" xfId="0" applyNumberFormat="1" applyFont="1" applyAlignment="1">
      <alignment horizontal="center"/>
    </xf>
    <xf numFmtId="164" fontId="35" fillId="0" borderId="0" xfId="0" applyNumberFormat="1" applyFont="1" applyFill="1" applyBorder="1" applyAlignment="1">
      <alignment horizontal="center"/>
    </xf>
    <xf numFmtId="164" fontId="34" fillId="0" borderId="0" xfId="0" applyNumberFormat="1" applyFont="1" applyBorder="1" applyAlignment="1">
      <alignment horizontal="center"/>
    </xf>
    <xf numFmtId="164" fontId="3" fillId="0" borderId="6" xfId="0" applyNumberFormat="1" applyFont="1" applyBorder="1" applyAlignment="1">
      <alignment horizontal="center"/>
    </xf>
    <xf numFmtId="164" fontId="3" fillId="0" borderId="6" xfId="0" applyNumberFormat="1" applyFont="1" applyBorder="1" applyAlignment="1">
      <alignment horizontal="center"/>
    </xf>
    <xf numFmtId="164" fontId="34" fillId="0" borderId="4" xfId="0" applyNumberFormat="1" applyFont="1" applyFill="1" applyBorder="1" applyAlignment="1">
      <alignment horizontal="center" wrapText="1"/>
    </xf>
    <xf numFmtId="171" fontId="3" fillId="0" borderId="28" xfId="0" applyNumberFormat="1" applyFont="1" applyFill="1" applyBorder="1" applyAlignment="1">
      <alignment horizontal="center"/>
    </xf>
    <xf numFmtId="171" fontId="3" fillId="0" borderId="5" xfId="0" applyNumberFormat="1" applyFont="1" applyFill="1" applyBorder="1" applyAlignment="1">
      <alignment horizontal="center"/>
    </xf>
    <xf numFmtId="171" fontId="3" fillId="0" borderId="36" xfId="0" applyNumberFormat="1" applyFont="1" applyFill="1" applyBorder="1" applyAlignment="1">
      <alignment horizontal="center"/>
    </xf>
    <xf numFmtId="171" fontId="3" fillId="0" borderId="10" xfId="0" applyNumberFormat="1" applyFont="1" applyFill="1" applyBorder="1" applyAlignment="1">
      <alignment horizontal="center"/>
    </xf>
    <xf numFmtId="164" fontId="3" fillId="0" borderId="37" xfId="0" applyNumberFormat="1" applyFont="1" applyBorder="1" applyAlignment="1">
      <alignment horizontal="center"/>
    </xf>
    <xf numFmtId="164" fontId="3" fillId="0" borderId="37" xfId="0" applyNumberFormat="1" applyFont="1" applyBorder="1" applyAlignment="1">
      <alignment horizontal="center"/>
    </xf>
    <xf numFmtId="164" fontId="3" fillId="3" borderId="20" xfId="0" applyNumberFormat="1" applyFont="1" applyFill="1" applyBorder="1" applyAlignment="1">
      <alignment horizontal="center"/>
    </xf>
    <xf numFmtId="164" fontId="3" fillId="0" borderId="32" xfId="0" applyNumberFormat="1" applyFont="1" applyBorder="1" applyAlignment="1">
      <alignment horizontal="center"/>
    </xf>
    <xf numFmtId="164" fontId="3" fillId="0" borderId="25" xfId="0" applyNumberFormat="1" applyFont="1" applyBorder="1" applyAlignment="1">
      <alignment horizontal="center"/>
    </xf>
    <xf numFmtId="164" fontId="3" fillId="6" borderId="25"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32" xfId="0" applyNumberFormat="1" applyFont="1" applyBorder="1" applyAlignment="1">
      <alignment horizontal="center"/>
    </xf>
    <xf numFmtId="164" fontId="3" fillId="3" borderId="20" xfId="0" applyNumberFormat="1" applyFont="1" applyFill="1" applyBorder="1" applyAlignment="1">
      <alignment horizontal="center"/>
    </xf>
    <xf numFmtId="164" fontId="38" fillId="0" borderId="20" xfId="0" applyNumberFormat="1" applyFont="1" applyFill="1" applyBorder="1" applyAlignment="1">
      <alignment horizontal="center" wrapText="1"/>
    </xf>
    <xf numFmtId="171" fontId="3" fillId="5" borderId="36" xfId="0" applyNumberFormat="1" applyFont="1" applyFill="1" applyBorder="1" applyAlignment="1">
      <alignment horizontal="center"/>
    </xf>
    <xf numFmtId="164" fontId="3" fillId="5" borderId="32" xfId="0" applyNumberFormat="1" applyFont="1" applyFill="1" applyBorder="1" applyAlignment="1">
      <alignment horizontal="center"/>
    </xf>
    <xf numFmtId="164" fontId="3" fillId="5" borderId="25" xfId="0" applyNumberFormat="1" applyFont="1" applyFill="1" applyBorder="1" applyAlignment="1">
      <alignment horizontal="center"/>
    </xf>
    <xf numFmtId="164" fontId="3" fillId="5" borderId="32" xfId="0" applyNumberFormat="1" applyFont="1" applyFill="1" applyBorder="1" applyAlignment="1">
      <alignment horizontal="center"/>
    </xf>
    <xf numFmtId="164" fontId="3" fillId="5" borderId="25" xfId="0" applyNumberFormat="1" applyFont="1" applyFill="1" applyBorder="1" applyAlignment="1">
      <alignment horizontal="center"/>
    </xf>
    <xf numFmtId="164" fontId="3" fillId="5" borderId="25" xfId="0" applyNumberFormat="1" applyFont="1" applyFill="1" applyBorder="1" applyAlignment="1">
      <alignment horizontal="center" wrapText="1"/>
    </xf>
    <xf numFmtId="164" fontId="3" fillId="5" borderId="33" xfId="0" applyNumberFormat="1" applyFont="1" applyFill="1" applyBorder="1" applyAlignment="1">
      <alignment horizontal="center"/>
    </xf>
    <xf numFmtId="164" fontId="35" fillId="5" borderId="33" xfId="0" applyNumberFormat="1" applyFont="1" applyFill="1" applyBorder="1" applyAlignment="1">
      <alignment horizontal="center"/>
    </xf>
    <xf numFmtId="164" fontId="3" fillId="3" borderId="4" xfId="0" applyNumberFormat="1" applyFont="1" applyFill="1" applyBorder="1" applyAlignment="1">
      <alignment horizontal="center"/>
    </xf>
    <xf numFmtId="164" fontId="3" fillId="8" borderId="4" xfId="0" applyNumberFormat="1" applyFont="1" applyFill="1" applyBorder="1" applyAlignment="1">
      <alignment horizontal="center"/>
    </xf>
    <xf numFmtId="164" fontId="3" fillId="3" borderId="22" xfId="0" applyNumberFormat="1" applyFont="1" applyFill="1" applyBorder="1" applyAlignment="1">
      <alignment horizontal="center"/>
    </xf>
    <xf numFmtId="164" fontId="3" fillId="20" borderId="25" xfId="0" applyNumberFormat="1" applyFont="1" applyFill="1" applyBorder="1" applyAlignment="1">
      <alignment horizontal="center"/>
    </xf>
    <xf numFmtId="164" fontId="3" fillId="20" borderId="20" xfId="0" applyNumberFormat="1" applyFont="1" applyFill="1" applyBorder="1" applyAlignment="1">
      <alignment horizontal="center"/>
    </xf>
    <xf numFmtId="164" fontId="3" fillId="20" borderId="4" xfId="0" applyNumberFormat="1" applyFont="1" applyFill="1" applyBorder="1" applyAlignment="1">
      <alignment horizontal="center"/>
    </xf>
    <xf numFmtId="164" fontId="3" fillId="6" borderId="4" xfId="0" applyNumberFormat="1" applyFont="1" applyFill="1" applyBorder="1" applyAlignment="1">
      <alignment horizontal="center"/>
    </xf>
    <xf numFmtId="0" fontId="3" fillId="0" borderId="0" xfId="0" applyNumberFormat="1" applyFont="1" applyAlignment="1">
      <alignment horizontal="center" shrinkToFit="1"/>
    </xf>
    <xf numFmtId="0" fontId="4" fillId="0" borderId="4" xfId="0" applyNumberFormat="1" applyFont="1" applyFill="1" applyBorder="1" applyAlignment="1">
      <alignment horizontal="center" vertical="center" shrinkToFit="1"/>
    </xf>
    <xf numFmtId="0" fontId="13" fillId="0" borderId="4" xfId="0" applyNumberFormat="1" applyFont="1" applyFill="1" applyBorder="1" applyAlignment="1">
      <alignment horizontal="center" vertical="center" shrinkToFit="1"/>
    </xf>
    <xf numFmtId="0" fontId="40" fillId="0" borderId="0" xfId="0" applyNumberFormat="1" applyFont="1" applyAlignment="1">
      <alignment horizontal="center" shrinkToFit="1"/>
    </xf>
    <xf numFmtId="0" fontId="3" fillId="0" borderId="4" xfId="0" applyNumberFormat="1" applyFont="1" applyFill="1" applyBorder="1" applyAlignment="1">
      <alignment horizontal="center" vertical="center" shrinkToFit="1"/>
    </xf>
    <xf numFmtId="0" fontId="9" fillId="0" borderId="4" xfId="0" applyNumberFormat="1" applyFont="1" applyFill="1" applyBorder="1" applyAlignment="1">
      <alignment horizontal="center" vertical="center" shrinkToFit="1"/>
    </xf>
    <xf numFmtId="0" fontId="3" fillId="0" borderId="22" xfId="0" applyNumberFormat="1" applyFont="1" applyFill="1" applyBorder="1" applyAlignment="1">
      <alignment horizontal="center" vertical="center" shrinkToFit="1"/>
    </xf>
    <xf numFmtId="0" fontId="3" fillId="0" borderId="22" xfId="0" applyNumberFormat="1" applyFont="1" applyBorder="1" applyAlignment="1">
      <alignment horizontal="center" shrinkToFit="1"/>
    </xf>
    <xf numFmtId="0" fontId="3" fillId="0" borderId="25" xfId="0" applyNumberFormat="1" applyFont="1" applyBorder="1" applyAlignment="1">
      <alignment horizontal="center" shrinkToFit="1"/>
    </xf>
    <xf numFmtId="0" fontId="3" fillId="0" borderId="20" xfId="0" applyNumberFormat="1" applyFont="1" applyBorder="1" applyAlignment="1">
      <alignment horizontal="center" shrinkToFit="1"/>
    </xf>
    <xf numFmtId="0" fontId="3" fillId="0" borderId="4" xfId="0" applyNumberFormat="1" applyFont="1" applyBorder="1" applyAlignment="1">
      <alignment horizontal="center" shrinkToFit="1"/>
    </xf>
    <xf numFmtId="0" fontId="40" fillId="0" borderId="0" xfId="0" applyNumberFormat="1" applyFont="1" applyAlignment="1">
      <alignment shrinkToFit="1"/>
    </xf>
    <xf numFmtId="0" fontId="3" fillId="5" borderId="25" xfId="0" applyNumberFormat="1" applyFont="1" applyFill="1" applyBorder="1" applyAlignment="1">
      <alignment horizontal="center" shrinkToFit="1"/>
    </xf>
    <xf numFmtId="0" fontId="44" fillId="0" borderId="0" xfId="0" applyNumberFormat="1" applyFont="1" applyAlignment="1">
      <alignment shrinkToFit="1"/>
    </xf>
    <xf numFmtId="0" fontId="3" fillId="0" borderId="25" xfId="0" applyNumberFormat="1" applyFont="1" applyBorder="1" applyAlignment="1">
      <alignment horizontal="center" shrinkToFit="1"/>
    </xf>
    <xf numFmtId="0" fontId="45" fillId="0" borderId="0" xfId="0" applyNumberFormat="1" applyFont="1" applyAlignment="1">
      <alignment shrinkToFit="1"/>
    </xf>
    <xf numFmtId="0" fontId="3" fillId="0" borderId="6" xfId="0" applyNumberFormat="1" applyFont="1" applyBorder="1" applyAlignment="1">
      <alignment horizontal="center" shrinkToFit="1"/>
    </xf>
    <xf numFmtId="164" fontId="3" fillId="17" borderId="4" xfId="0" applyNumberFormat="1" applyFont="1" applyFill="1" applyBorder="1" applyAlignment="1">
      <alignment horizontal="center"/>
    </xf>
    <xf numFmtId="164" fontId="3" fillId="20" borderId="22" xfId="0" applyNumberFormat="1" applyFont="1" applyFill="1" applyBorder="1" applyAlignment="1">
      <alignment horizontal="center"/>
    </xf>
    <xf numFmtId="164" fontId="3" fillId="18" borderId="4" xfId="0" applyNumberFormat="1" applyFont="1" applyFill="1" applyBorder="1" applyAlignment="1">
      <alignment horizontal="center"/>
    </xf>
    <xf numFmtId="164" fontId="3" fillId="9" borderId="4" xfId="0" applyNumberFormat="1" applyFont="1" applyFill="1" applyBorder="1" applyAlignment="1">
      <alignment horizontal="center"/>
    </xf>
    <xf numFmtId="164" fontId="3" fillId="5" borderId="4" xfId="0" applyNumberFormat="1" applyFont="1" applyFill="1" applyBorder="1" applyAlignment="1">
      <alignment horizontal="center"/>
    </xf>
    <xf numFmtId="164" fontId="38" fillId="17" borderId="4" xfId="0" applyNumberFormat="1" applyFont="1" applyFill="1" applyBorder="1" applyAlignment="1">
      <alignment horizontal="center"/>
    </xf>
    <xf numFmtId="164" fontId="3" fillId="17" borderId="4" xfId="0" applyNumberFormat="1" applyFont="1" applyFill="1" applyBorder="1" applyAlignment="1">
      <alignment horizontal="center"/>
    </xf>
    <xf numFmtId="165" fontId="46" fillId="4" borderId="0" xfId="0" applyNumberFormat="1" applyFont="1" applyFill="1" applyBorder="1" applyAlignment="1">
      <alignment horizontal="center"/>
    </xf>
    <xf numFmtId="165" fontId="46" fillId="4" borderId="9" xfId="0" applyNumberFormat="1" applyFont="1" applyFill="1" applyBorder="1" applyAlignment="1">
      <alignment horizontal="center"/>
    </xf>
    <xf numFmtId="164" fontId="3" fillId="9" borderId="25" xfId="0" applyNumberFormat="1" applyFont="1" applyFill="1" applyBorder="1" applyAlignment="1">
      <alignment horizontal="center"/>
    </xf>
    <xf numFmtId="164" fontId="3" fillId="0" borderId="25" xfId="0" applyNumberFormat="1" applyFont="1" applyBorder="1" applyAlignment="1" quotePrefix="1">
      <alignment horizontal="center"/>
    </xf>
    <xf numFmtId="0" fontId="45" fillId="0" borderId="0" xfId="0" applyFont="1" applyAlignment="1">
      <alignment shrinkToFit="1"/>
    </xf>
    <xf numFmtId="15" fontId="3" fillId="0" borderId="25" xfId="0" applyNumberFormat="1" applyFont="1" applyBorder="1" applyAlignment="1">
      <alignment horizontal="center"/>
    </xf>
    <xf numFmtId="164" fontId="3" fillId="12" borderId="4" xfId="0" applyNumberFormat="1" applyFont="1" applyFill="1" applyBorder="1" applyAlignment="1">
      <alignment horizontal="center"/>
    </xf>
    <xf numFmtId="0" fontId="46" fillId="4" borderId="9" xfId="0" applyFont="1" applyFill="1" applyBorder="1" applyAlignment="1">
      <alignment horizontal="center"/>
    </xf>
    <xf numFmtId="164" fontId="3" fillId="18" borderId="20" xfId="0" applyNumberFormat="1" applyFont="1" applyFill="1" applyBorder="1" applyAlignment="1">
      <alignment horizontal="center"/>
    </xf>
    <xf numFmtId="164" fontId="3" fillId="0" borderId="20" xfId="0" applyNumberFormat="1" applyFont="1" applyBorder="1" applyAlignment="1" quotePrefix="1">
      <alignment horizontal="center"/>
    </xf>
    <xf numFmtId="164" fontId="3" fillId="13" borderId="20" xfId="0" applyNumberFormat="1" applyFont="1" applyFill="1" applyBorder="1" applyAlignment="1">
      <alignment horizontal="center"/>
    </xf>
    <xf numFmtId="164" fontId="35" fillId="0" borderId="33" xfId="0" applyNumberFormat="1" applyFont="1" applyFill="1" applyBorder="1" applyAlignment="1">
      <alignment horizontal="center"/>
    </xf>
    <xf numFmtId="164" fontId="34" fillId="0" borderId="33" xfId="0" applyNumberFormat="1" applyFont="1" applyBorder="1" applyAlignment="1">
      <alignment horizontal="center"/>
    </xf>
    <xf numFmtId="164" fontId="4" fillId="0" borderId="6"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0">
    <dxf>
      <fill>
        <patternFill patternType="solid">
          <bgColor rgb="FFCCFFFF"/>
        </patternFill>
      </fill>
      <border/>
    </dxf>
    <dxf>
      <fill>
        <patternFill>
          <bgColor rgb="FF00FF00"/>
        </patternFill>
      </fill>
      <border/>
    </dxf>
    <dxf>
      <fill>
        <patternFill>
          <bgColor rgb="FF99CC00"/>
        </patternFill>
      </fill>
      <border/>
    </dxf>
    <dxf>
      <fill>
        <patternFill>
          <bgColor rgb="FFFFFF00"/>
        </patternFill>
      </fill>
      <border/>
    </dxf>
    <dxf>
      <fill>
        <patternFill>
          <bgColor rgb="FFCCFFFF"/>
        </patternFill>
      </fill>
      <border/>
    </dxf>
    <dxf>
      <fill>
        <patternFill>
          <bgColor rgb="FFFF9900"/>
        </patternFill>
      </fill>
      <border/>
    </dxf>
    <dxf>
      <fill>
        <patternFill>
          <bgColor rgb="FFFF0000"/>
        </patternFill>
      </fill>
      <border/>
    </dxf>
    <dxf>
      <font>
        <color rgb="FF00CCFF"/>
      </font>
      <border/>
    </dxf>
    <dxf>
      <font>
        <color rgb="FFFF0000"/>
      </font>
      <border/>
    </dxf>
    <dxf>
      <fill>
        <patternFill>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Minimum Temperatures:
Blue line  = long term average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Data'!$E$9:$E$373</c:f>
              <c:numCache>
                <c:ptCount val="365"/>
                <c:pt idx="0">
                  <c:v>1.9</c:v>
                </c:pt>
                <c:pt idx="1">
                  <c:v>2</c:v>
                </c:pt>
                <c:pt idx="2">
                  <c:v>5.5</c:v>
                </c:pt>
                <c:pt idx="3">
                  <c:v>7.4</c:v>
                </c:pt>
                <c:pt idx="4">
                  <c:v>8.2</c:v>
                </c:pt>
                <c:pt idx="5">
                  <c:v>3.9</c:v>
                </c:pt>
                <c:pt idx="6">
                  <c:v>5.2</c:v>
                </c:pt>
                <c:pt idx="7">
                  <c:v>7.9</c:v>
                </c:pt>
                <c:pt idx="8">
                  <c:v>-0.2</c:v>
                </c:pt>
                <c:pt idx="9">
                  <c:v>-1.3</c:v>
                </c:pt>
                <c:pt idx="10">
                  <c:v>-1</c:v>
                </c:pt>
                <c:pt idx="11">
                  <c:v>-0.1</c:v>
                </c:pt>
                <c:pt idx="12">
                  <c:v>-1.8</c:v>
                </c:pt>
                <c:pt idx="13">
                  <c:v>-1.3</c:v>
                </c:pt>
                <c:pt idx="14">
                  <c:v>-3.3</c:v>
                </c:pt>
                <c:pt idx="15">
                  <c:v>-4.6</c:v>
                </c:pt>
                <c:pt idx="16">
                  <c:v>-3.9</c:v>
                </c:pt>
                <c:pt idx="17">
                  <c:v>-1.7</c:v>
                </c:pt>
                <c:pt idx="18">
                  <c:v>-3</c:v>
                </c:pt>
                <c:pt idx="19">
                  <c:v>-1.4</c:v>
                </c:pt>
                <c:pt idx="20">
                  <c:v>-1.6</c:v>
                </c:pt>
                <c:pt idx="21">
                  <c:v>-4</c:v>
                </c:pt>
                <c:pt idx="22">
                  <c:v>-2.7</c:v>
                </c:pt>
                <c:pt idx="23">
                  <c:v>-1</c:v>
                </c:pt>
                <c:pt idx="24">
                  <c:v>-2.7</c:v>
                </c:pt>
                <c:pt idx="25">
                  <c:v>-0.8</c:v>
                </c:pt>
                <c:pt idx="26">
                  <c:v>1</c:v>
                </c:pt>
                <c:pt idx="27">
                  <c:v>0.7</c:v>
                </c:pt>
                <c:pt idx="28">
                  <c:v>2</c:v>
                </c:pt>
                <c:pt idx="29">
                  <c:v>7.6</c:v>
                </c:pt>
                <c:pt idx="30">
                  <c:v>4.5</c:v>
                </c:pt>
                <c:pt idx="31">
                  <c:v>3.7</c:v>
                </c:pt>
                <c:pt idx="32">
                  <c:v>-0.8</c:v>
                </c:pt>
                <c:pt idx="33">
                  <c:v>-3</c:v>
                </c:pt>
                <c:pt idx="34">
                  <c:v>3</c:v>
                </c:pt>
                <c:pt idx="35">
                  <c:v>-0.3</c:v>
                </c:pt>
                <c:pt idx="36">
                  <c:v>0.7</c:v>
                </c:pt>
                <c:pt idx="37">
                  <c:v>-2.2</c:v>
                </c:pt>
                <c:pt idx="38">
                  <c:v>-1</c:v>
                </c:pt>
                <c:pt idx="39">
                  <c:v>0.7</c:v>
                </c:pt>
                <c:pt idx="40">
                  <c:v>1</c:v>
                </c:pt>
                <c:pt idx="41">
                  <c:v>-0.1</c:v>
                </c:pt>
                <c:pt idx="42">
                  <c:v>0</c:v>
                </c:pt>
                <c:pt idx="43">
                  <c:v>-0.6</c:v>
                </c:pt>
                <c:pt idx="44">
                  <c:v>0.3</c:v>
                </c:pt>
                <c:pt idx="45">
                  <c:v>0.3</c:v>
                </c:pt>
                <c:pt idx="46">
                  <c:v>-1</c:v>
                </c:pt>
                <c:pt idx="47">
                  <c:v>-0.5</c:v>
                </c:pt>
                <c:pt idx="48">
                  <c:v>1.3</c:v>
                </c:pt>
                <c:pt idx="49">
                  <c:v>-2.8</c:v>
                </c:pt>
                <c:pt idx="50">
                  <c:v>-1.5</c:v>
                </c:pt>
                <c:pt idx="51">
                  <c:v>-0.1</c:v>
                </c:pt>
                <c:pt idx="52">
                  <c:v>-0.5</c:v>
                </c:pt>
                <c:pt idx="53">
                  <c:v>-1.3</c:v>
                </c:pt>
                <c:pt idx="54">
                  <c:v>-0.7</c:v>
                </c:pt>
                <c:pt idx="55">
                  <c:v>0</c:v>
                </c:pt>
                <c:pt idx="56">
                  <c:v>2.4</c:v>
                </c:pt>
                <c:pt idx="57">
                  <c:v>2.3</c:v>
                </c:pt>
                <c:pt idx="58">
                  <c:v>-1</c:v>
                </c:pt>
                <c:pt idx="59">
                  <c:v>-0.1</c:v>
                </c:pt>
                <c:pt idx="60">
                  <c:v>1.9</c:v>
                </c:pt>
                <c:pt idx="61">
                  <c:v>-2.5</c:v>
                </c:pt>
                <c:pt idx="62">
                  <c:v>0.1</c:v>
                </c:pt>
                <c:pt idx="63">
                  <c:v>-1.6</c:v>
                </c:pt>
                <c:pt idx="64">
                  <c:v>-0.4</c:v>
                </c:pt>
                <c:pt idx="65">
                  <c:v>2.7</c:v>
                </c:pt>
                <c:pt idx="66">
                  <c:v>4.6</c:v>
                </c:pt>
                <c:pt idx="67">
                  <c:v>3.9</c:v>
                </c:pt>
                <c:pt idx="68">
                  <c:v>0.4</c:v>
                </c:pt>
                <c:pt idx="69">
                  <c:v>-3</c:v>
                </c:pt>
                <c:pt idx="70">
                  <c:v>-3.3</c:v>
                </c:pt>
                <c:pt idx="71">
                  <c:v>-1.5</c:v>
                </c:pt>
                <c:pt idx="72">
                  <c:v>-5.1</c:v>
                </c:pt>
                <c:pt idx="73">
                  <c:v>-0.7</c:v>
                </c:pt>
                <c:pt idx="74">
                  <c:v>4.6</c:v>
                </c:pt>
                <c:pt idx="75">
                  <c:v>0.4</c:v>
                </c:pt>
                <c:pt idx="76">
                  <c:v>-2.4</c:v>
                </c:pt>
                <c:pt idx="77">
                  <c:v>-0.8</c:v>
                </c:pt>
                <c:pt idx="78">
                  <c:v>1.2</c:v>
                </c:pt>
                <c:pt idx="79">
                  <c:v>-0.5</c:v>
                </c:pt>
                <c:pt idx="80">
                  <c:v>0.4</c:v>
                </c:pt>
                <c:pt idx="81">
                  <c:v>-0.1</c:v>
                </c:pt>
                <c:pt idx="82">
                  <c:v>-1.9</c:v>
                </c:pt>
                <c:pt idx="83">
                  <c:v>-1.4</c:v>
                </c:pt>
                <c:pt idx="84">
                  <c:v>-0.7</c:v>
                </c:pt>
                <c:pt idx="85">
                  <c:v>-0.7</c:v>
                </c:pt>
                <c:pt idx="86">
                  <c:v>-2.8</c:v>
                </c:pt>
                <c:pt idx="87">
                  <c:v>-1.5</c:v>
                </c:pt>
                <c:pt idx="88">
                  <c:v>-2.8</c:v>
                </c:pt>
                <c:pt idx="89">
                  <c:v>-3.9</c:v>
                </c:pt>
                <c:pt idx="90">
                  <c:v>-1.2</c:v>
                </c:pt>
                <c:pt idx="91">
                  <c:v>-3.5</c:v>
                </c:pt>
                <c:pt idx="92">
                  <c:v>-2.3</c:v>
                </c:pt>
                <c:pt idx="93">
                  <c:v>-0.2</c:v>
                </c:pt>
                <c:pt idx="94">
                  <c:v>-0.8</c:v>
                </c:pt>
                <c:pt idx="95">
                  <c:v>-4</c:v>
                </c:pt>
                <c:pt idx="96">
                  <c:v>-2.7</c:v>
                </c:pt>
                <c:pt idx="97">
                  <c:v>0.6</c:v>
                </c:pt>
                <c:pt idx="98">
                  <c:v>1.6</c:v>
                </c:pt>
                <c:pt idx="99">
                  <c:v>-2.2</c:v>
                </c:pt>
                <c:pt idx="100">
                  <c:v>3.6</c:v>
                </c:pt>
                <c:pt idx="101">
                  <c:v>4.2</c:v>
                </c:pt>
                <c:pt idx="102">
                  <c:v>2.4</c:v>
                </c:pt>
                <c:pt idx="103">
                  <c:v>8.5</c:v>
                </c:pt>
                <c:pt idx="104">
                  <c:v>9.6</c:v>
                </c:pt>
                <c:pt idx="105">
                  <c:v>10</c:v>
                </c:pt>
                <c:pt idx="106">
                  <c:v>6.8</c:v>
                </c:pt>
                <c:pt idx="107">
                  <c:v>8.1</c:v>
                </c:pt>
                <c:pt idx="108">
                  <c:v>7.2</c:v>
                </c:pt>
                <c:pt idx="109">
                  <c:v>0.1</c:v>
                </c:pt>
                <c:pt idx="110">
                  <c:v>2.4</c:v>
                </c:pt>
                <c:pt idx="111">
                  <c:v>2</c:v>
                </c:pt>
                <c:pt idx="112">
                  <c:v>6</c:v>
                </c:pt>
                <c:pt idx="113">
                  <c:v>6.8</c:v>
                </c:pt>
                <c:pt idx="114">
                  <c:v>9.8</c:v>
                </c:pt>
                <c:pt idx="115">
                  <c:v>5.4</c:v>
                </c:pt>
                <c:pt idx="116">
                  <c:v>-0.1</c:v>
                </c:pt>
                <c:pt idx="117">
                  <c:v>-0.3</c:v>
                </c:pt>
                <c:pt idx="118">
                  <c:v>3.5</c:v>
                </c:pt>
                <c:pt idx="119">
                  <c:v>-0.1</c:v>
                </c:pt>
                <c:pt idx="120">
                  <c:v>-1.2</c:v>
                </c:pt>
                <c:pt idx="121">
                  <c:v>-0.1</c:v>
                </c:pt>
                <c:pt idx="122">
                  <c:v>2.4</c:v>
                </c:pt>
                <c:pt idx="123">
                  <c:v>9.1</c:v>
                </c:pt>
                <c:pt idx="124">
                  <c:v>4.2</c:v>
                </c:pt>
                <c:pt idx="125">
                  <c:v>2.9</c:v>
                </c:pt>
                <c:pt idx="126">
                  <c:v>5.5</c:v>
                </c:pt>
                <c:pt idx="127">
                  <c:v>11.9</c:v>
                </c:pt>
                <c:pt idx="128">
                  <c:v>5.6</c:v>
                </c:pt>
                <c:pt idx="129">
                  <c:v>8.9</c:v>
                </c:pt>
                <c:pt idx="130">
                  <c:v>4.9</c:v>
                </c:pt>
                <c:pt idx="131">
                  <c:v>5.6</c:v>
                </c:pt>
                <c:pt idx="132">
                  <c:v>7.5</c:v>
                </c:pt>
                <c:pt idx="133">
                  <c:v>3.1</c:v>
                </c:pt>
                <c:pt idx="134">
                  <c:v>5.7</c:v>
                </c:pt>
                <c:pt idx="135">
                  <c:v>1.3</c:v>
                </c:pt>
                <c:pt idx="136">
                  <c:v>6.9</c:v>
                </c:pt>
                <c:pt idx="137">
                  <c:v>7.4</c:v>
                </c:pt>
                <c:pt idx="138">
                  <c:v>5</c:v>
                </c:pt>
                <c:pt idx="139">
                  <c:v>10.5</c:v>
                </c:pt>
                <c:pt idx="140">
                  <c:v>10.1</c:v>
                </c:pt>
                <c:pt idx="141">
                  <c:v>8.5</c:v>
                </c:pt>
                <c:pt idx="142">
                  <c:v>4.5</c:v>
                </c:pt>
                <c:pt idx="143">
                  <c:v>4.6</c:v>
                </c:pt>
                <c:pt idx="144">
                  <c:v>1.6</c:v>
                </c:pt>
                <c:pt idx="145">
                  <c:v>1.4</c:v>
                </c:pt>
                <c:pt idx="146">
                  <c:v>3</c:v>
                </c:pt>
                <c:pt idx="147">
                  <c:v>8.1</c:v>
                </c:pt>
                <c:pt idx="148">
                  <c:v>8.2</c:v>
                </c:pt>
                <c:pt idx="149">
                  <c:v>9</c:v>
                </c:pt>
                <c:pt idx="150">
                  <c:v>11.2</c:v>
                </c:pt>
                <c:pt idx="151">
                  <c:v>7.1</c:v>
                </c:pt>
                <c:pt idx="152">
                  <c:v>7.9</c:v>
                </c:pt>
                <c:pt idx="153">
                  <c:v>4.7</c:v>
                </c:pt>
                <c:pt idx="154">
                  <c:v>4.5</c:v>
                </c:pt>
                <c:pt idx="155">
                  <c:v>10.2</c:v>
                </c:pt>
                <c:pt idx="156">
                  <c:v>8</c:v>
                </c:pt>
                <c:pt idx="157">
                  <c:v>7.3</c:v>
                </c:pt>
                <c:pt idx="158">
                  <c:v>7.3</c:v>
                </c:pt>
                <c:pt idx="159">
                  <c:v>8.8</c:v>
                </c:pt>
                <c:pt idx="160">
                  <c:v>8.5</c:v>
                </c:pt>
                <c:pt idx="161">
                  <c:v>8.3</c:v>
                </c:pt>
                <c:pt idx="162">
                  <c:v>11.3</c:v>
                </c:pt>
                <c:pt idx="163">
                  <c:v>12.1</c:v>
                </c:pt>
                <c:pt idx="164">
                  <c:v>7</c:v>
                </c:pt>
                <c:pt idx="165">
                  <c:v>8.7</c:v>
                </c:pt>
                <c:pt idx="166">
                  <c:v>9.7</c:v>
                </c:pt>
                <c:pt idx="167">
                  <c:v>11.6</c:v>
                </c:pt>
                <c:pt idx="168">
                  <c:v>9.8</c:v>
                </c:pt>
                <c:pt idx="169">
                  <c:v>15.9</c:v>
                </c:pt>
                <c:pt idx="170">
                  <c:v>12.1</c:v>
                </c:pt>
                <c:pt idx="171">
                  <c:v>12.8</c:v>
                </c:pt>
                <c:pt idx="172">
                  <c:v>10.6</c:v>
                </c:pt>
                <c:pt idx="173">
                  <c:v>11</c:v>
                </c:pt>
                <c:pt idx="174">
                  <c:v>9.9</c:v>
                </c:pt>
                <c:pt idx="175">
                  <c:v>5.9</c:v>
                </c:pt>
                <c:pt idx="176">
                  <c:v>10.7</c:v>
                </c:pt>
                <c:pt idx="177">
                  <c:v>8.9</c:v>
                </c:pt>
                <c:pt idx="178">
                  <c:v>11.7</c:v>
                </c:pt>
                <c:pt idx="179">
                  <c:v>9.7</c:v>
                </c:pt>
                <c:pt idx="180">
                  <c:v>12</c:v>
                </c:pt>
                <c:pt idx="181">
                  <c:v>11.4</c:v>
                </c:pt>
                <c:pt idx="182">
                  <c:v>7.9</c:v>
                </c:pt>
                <c:pt idx="183">
                  <c:v>13.1</c:v>
                </c:pt>
                <c:pt idx="184">
                  <c:v>9.7</c:v>
                </c:pt>
                <c:pt idx="185">
                  <c:v>9.2</c:v>
                </c:pt>
                <c:pt idx="186">
                  <c:v>12.9</c:v>
                </c:pt>
                <c:pt idx="187">
                  <c:v>12.3</c:v>
                </c:pt>
                <c:pt idx="188">
                  <c:v>13.9</c:v>
                </c:pt>
                <c:pt idx="189">
                  <c:v>11.3</c:v>
                </c:pt>
                <c:pt idx="190">
                  <c:v>13.1</c:v>
                </c:pt>
                <c:pt idx="191">
                  <c:v>10.8</c:v>
                </c:pt>
                <c:pt idx="192">
                  <c:v>8.5</c:v>
                </c:pt>
                <c:pt idx="193">
                  <c:v>12.2</c:v>
                </c:pt>
                <c:pt idx="194">
                  <c:v>14.7</c:v>
                </c:pt>
                <c:pt idx="195">
                  <c:v>10.1</c:v>
                </c:pt>
                <c:pt idx="196">
                  <c:v>11.5</c:v>
                </c:pt>
                <c:pt idx="197">
                  <c:v>12</c:v>
                </c:pt>
                <c:pt idx="198">
                  <c:v>14</c:v>
                </c:pt>
                <c:pt idx="199">
                  <c:v>13</c:v>
                </c:pt>
                <c:pt idx="200">
                  <c:v>16.2</c:v>
                </c:pt>
                <c:pt idx="201">
                  <c:v>13.9</c:v>
                </c:pt>
                <c:pt idx="202">
                  <c:v>13.9</c:v>
                </c:pt>
                <c:pt idx="203">
                  <c:v>14.7</c:v>
                </c:pt>
                <c:pt idx="204">
                  <c:v>14.7</c:v>
                </c:pt>
                <c:pt idx="205">
                  <c:v>15.2</c:v>
                </c:pt>
                <c:pt idx="206">
                  <c:v>13.8</c:v>
                </c:pt>
                <c:pt idx="207">
                  <c:v>10.6</c:v>
                </c:pt>
                <c:pt idx="208">
                  <c:v>14.3</c:v>
                </c:pt>
                <c:pt idx="209">
                  <c:v>15.3</c:v>
                </c:pt>
                <c:pt idx="210">
                  <c:v>11.5</c:v>
                </c:pt>
                <c:pt idx="211">
                  <c:v>13.2</c:v>
                </c:pt>
                <c:pt idx="212">
                  <c:v>14.5</c:v>
                </c:pt>
                <c:pt idx="213">
                  <c:v>16</c:v>
                </c:pt>
                <c:pt idx="214">
                  <c:v>13</c:v>
                </c:pt>
                <c:pt idx="215">
                  <c:v>12.9</c:v>
                </c:pt>
                <c:pt idx="216">
                  <c:v>14.7</c:v>
                </c:pt>
                <c:pt idx="217">
                  <c:v>8.7</c:v>
                </c:pt>
                <c:pt idx="218">
                  <c:v>9.2</c:v>
                </c:pt>
                <c:pt idx="219">
                  <c:v>8.8</c:v>
                </c:pt>
                <c:pt idx="220">
                  <c:v>14.4</c:v>
                </c:pt>
                <c:pt idx="221">
                  <c:v>12.4</c:v>
                </c:pt>
                <c:pt idx="222">
                  <c:v>13.9</c:v>
                </c:pt>
                <c:pt idx="223">
                  <c:v>11.7</c:v>
                </c:pt>
                <c:pt idx="224">
                  <c:v>7.8</c:v>
                </c:pt>
                <c:pt idx="225">
                  <c:v>8</c:v>
                </c:pt>
                <c:pt idx="226">
                  <c:v>15.9</c:v>
                </c:pt>
                <c:pt idx="227">
                  <c:v>15</c:v>
                </c:pt>
                <c:pt idx="228">
                  <c:v>10.3</c:v>
                </c:pt>
                <c:pt idx="229">
                  <c:v>13.2</c:v>
                </c:pt>
                <c:pt idx="230">
                  <c:v>9.9</c:v>
                </c:pt>
                <c:pt idx="231">
                  <c:v>9.4</c:v>
                </c:pt>
                <c:pt idx="232">
                  <c:v>10.7</c:v>
                </c:pt>
                <c:pt idx="233">
                  <c:v>13.6</c:v>
                </c:pt>
                <c:pt idx="234">
                  <c:v>13.7</c:v>
                </c:pt>
                <c:pt idx="235">
                  <c:v>15</c:v>
                </c:pt>
                <c:pt idx="236">
                  <c:v>12.3</c:v>
                </c:pt>
                <c:pt idx="237">
                  <c:v>13.6</c:v>
                </c:pt>
                <c:pt idx="238">
                  <c:v>11</c:v>
                </c:pt>
                <c:pt idx="239">
                  <c:v>10.6</c:v>
                </c:pt>
                <c:pt idx="240">
                  <c:v>9.2</c:v>
                </c:pt>
                <c:pt idx="241">
                  <c:v>12</c:v>
                </c:pt>
                <c:pt idx="242">
                  <c:v>9.3</c:v>
                </c:pt>
                <c:pt idx="243">
                  <c:v>7.2</c:v>
                </c:pt>
                <c:pt idx="244">
                  <c:v>11.5</c:v>
                </c:pt>
                <c:pt idx="245">
                  <c:v>12.2</c:v>
                </c:pt>
                <c:pt idx="246">
                  <c:v>9.7</c:v>
                </c:pt>
                <c:pt idx="247">
                  <c:v>10</c:v>
                </c:pt>
                <c:pt idx="248">
                  <c:v>11.6</c:v>
                </c:pt>
                <c:pt idx="249">
                  <c:v>7.4</c:v>
                </c:pt>
                <c:pt idx="250">
                  <c:v>5.5</c:v>
                </c:pt>
                <c:pt idx="251">
                  <c:v>6.4</c:v>
                </c:pt>
                <c:pt idx="252">
                  <c:v>7.6</c:v>
                </c:pt>
                <c:pt idx="253">
                  <c:v>9.7</c:v>
                </c:pt>
                <c:pt idx="254">
                  <c:v>11.7</c:v>
                </c:pt>
                <c:pt idx="255">
                  <c:v>12.8</c:v>
                </c:pt>
                <c:pt idx="256">
                  <c:v>8.8</c:v>
                </c:pt>
                <c:pt idx="257">
                  <c:v>3.6</c:v>
                </c:pt>
                <c:pt idx="258">
                  <c:v>6.1</c:v>
                </c:pt>
                <c:pt idx="259">
                  <c:v>7.7</c:v>
                </c:pt>
                <c:pt idx="260">
                  <c:v>7.9</c:v>
                </c:pt>
                <c:pt idx="261">
                  <c:v>8.5</c:v>
                </c:pt>
                <c:pt idx="262">
                  <c:v>10.4</c:v>
                </c:pt>
                <c:pt idx="263">
                  <c:v>9.5</c:v>
                </c:pt>
                <c:pt idx="264">
                  <c:v>11.3</c:v>
                </c:pt>
                <c:pt idx="265">
                  <c:v>9.6</c:v>
                </c:pt>
                <c:pt idx="266">
                  <c:v>12.7</c:v>
                </c:pt>
                <c:pt idx="267">
                  <c:v>12</c:v>
                </c:pt>
                <c:pt idx="268">
                  <c:v>10.5</c:v>
                </c:pt>
                <c:pt idx="269">
                  <c:v>9.8</c:v>
                </c:pt>
                <c:pt idx="270">
                  <c:v>8.2</c:v>
                </c:pt>
                <c:pt idx="271">
                  <c:v>10.1</c:v>
                </c:pt>
                <c:pt idx="272">
                  <c:v>11.2</c:v>
                </c:pt>
                <c:pt idx="273">
                  <c:v>8.5</c:v>
                </c:pt>
                <c:pt idx="274">
                  <c:v>11.4</c:v>
                </c:pt>
                <c:pt idx="275">
                  <c:v>12.7</c:v>
                </c:pt>
                <c:pt idx="276">
                  <c:v>15.2</c:v>
                </c:pt>
                <c:pt idx="277">
                  <c:v>12.6</c:v>
                </c:pt>
                <c:pt idx="278">
                  <c:v>6.8</c:v>
                </c:pt>
                <c:pt idx="279">
                  <c:v>10</c:v>
                </c:pt>
                <c:pt idx="280">
                  <c:v>11.2</c:v>
                </c:pt>
                <c:pt idx="281">
                  <c:v>10.3</c:v>
                </c:pt>
                <c:pt idx="282">
                  <c:v>4.2</c:v>
                </c:pt>
                <c:pt idx="283">
                  <c:v>6.3</c:v>
                </c:pt>
                <c:pt idx="284">
                  <c:v>9</c:v>
                </c:pt>
                <c:pt idx="285">
                  <c:v>9.4</c:v>
                </c:pt>
                <c:pt idx="286">
                  <c:v>8.1</c:v>
                </c:pt>
                <c:pt idx="287">
                  <c:v>5.7</c:v>
                </c:pt>
                <c:pt idx="288">
                  <c:v>4.9</c:v>
                </c:pt>
                <c:pt idx="289">
                  <c:v>6.7</c:v>
                </c:pt>
                <c:pt idx="290">
                  <c:v>8.9</c:v>
                </c:pt>
                <c:pt idx="291">
                  <c:v>11.1</c:v>
                </c:pt>
                <c:pt idx="292">
                  <c:v>10.2</c:v>
                </c:pt>
                <c:pt idx="293">
                  <c:v>10.4</c:v>
                </c:pt>
                <c:pt idx="294">
                  <c:v>12.2</c:v>
                </c:pt>
                <c:pt idx="295">
                  <c:v>11.7</c:v>
                </c:pt>
                <c:pt idx="296">
                  <c:v>5.4</c:v>
                </c:pt>
                <c:pt idx="297">
                  <c:v>7.7</c:v>
                </c:pt>
                <c:pt idx="298">
                  <c:v>12.7</c:v>
                </c:pt>
                <c:pt idx="299">
                  <c:v>8.9</c:v>
                </c:pt>
                <c:pt idx="300">
                  <c:v>8</c:v>
                </c:pt>
                <c:pt idx="301">
                  <c:v>6</c:v>
                </c:pt>
                <c:pt idx="302">
                  <c:v>1.4</c:v>
                </c:pt>
                <c:pt idx="303">
                  <c:v>4.5</c:v>
                </c:pt>
                <c:pt idx="304">
                  <c:v>7</c:v>
                </c:pt>
                <c:pt idx="305">
                  <c:v>6.4</c:v>
                </c:pt>
                <c:pt idx="306">
                  <c:v>4.5</c:v>
                </c:pt>
                <c:pt idx="307">
                  <c:v>1.2</c:v>
                </c:pt>
                <c:pt idx="308">
                  <c:v>1</c:v>
                </c:pt>
                <c:pt idx="309">
                  <c:v>5.8</c:v>
                </c:pt>
                <c:pt idx="310">
                  <c:v>4.2</c:v>
                </c:pt>
                <c:pt idx="311">
                  <c:v>3.1</c:v>
                </c:pt>
                <c:pt idx="312">
                  <c:v>1</c:v>
                </c:pt>
                <c:pt idx="313">
                  <c:v>0.4</c:v>
                </c:pt>
                <c:pt idx="314">
                  <c:v>2</c:v>
                </c:pt>
                <c:pt idx="315">
                  <c:v>5.9</c:v>
                </c:pt>
                <c:pt idx="316">
                  <c:v>-0.3</c:v>
                </c:pt>
                <c:pt idx="317">
                  <c:v>0.6</c:v>
                </c:pt>
                <c:pt idx="318">
                  <c:v>-1.5</c:v>
                </c:pt>
                <c:pt idx="319">
                  <c:v>0.5</c:v>
                </c:pt>
                <c:pt idx="320">
                  <c:v>3.6</c:v>
                </c:pt>
                <c:pt idx="321">
                  <c:v>6.6</c:v>
                </c:pt>
                <c:pt idx="322">
                  <c:v>0.4</c:v>
                </c:pt>
                <c:pt idx="323">
                  <c:v>-2.7</c:v>
                </c:pt>
                <c:pt idx="324">
                  <c:v>2.7</c:v>
                </c:pt>
                <c:pt idx="325">
                  <c:v>-0.4</c:v>
                </c:pt>
                <c:pt idx="326">
                  <c:v>-3</c:v>
                </c:pt>
                <c:pt idx="327">
                  <c:v>-2.3</c:v>
                </c:pt>
                <c:pt idx="328">
                  <c:v>1.5</c:v>
                </c:pt>
                <c:pt idx="329">
                  <c:v>-2.4</c:v>
                </c:pt>
                <c:pt idx="330">
                  <c:v>-1</c:v>
                </c:pt>
                <c:pt idx="331">
                  <c:v>1.5</c:v>
                </c:pt>
                <c:pt idx="332">
                  <c:v>3.5</c:v>
                </c:pt>
                <c:pt idx="333">
                  <c:v>1</c:v>
                </c:pt>
                <c:pt idx="334">
                  <c:v>1.3</c:v>
                </c:pt>
                <c:pt idx="335">
                  <c:v>4.2</c:v>
                </c:pt>
                <c:pt idx="336">
                  <c:v>4.3</c:v>
                </c:pt>
                <c:pt idx="337">
                  <c:v>3.6</c:v>
                </c:pt>
                <c:pt idx="338">
                  <c:v>2</c:v>
                </c:pt>
                <c:pt idx="339">
                  <c:v>1.4</c:v>
                </c:pt>
                <c:pt idx="340">
                  <c:v>2</c:v>
                </c:pt>
                <c:pt idx="341">
                  <c:v>4.5</c:v>
                </c:pt>
                <c:pt idx="342">
                  <c:v>7</c:v>
                </c:pt>
                <c:pt idx="343">
                  <c:v>1.7</c:v>
                </c:pt>
                <c:pt idx="344">
                  <c:v>0.6</c:v>
                </c:pt>
                <c:pt idx="345">
                  <c:v>1.1</c:v>
                </c:pt>
                <c:pt idx="346">
                  <c:v>4</c:v>
                </c:pt>
                <c:pt idx="347">
                  <c:v>2.3</c:v>
                </c:pt>
                <c:pt idx="348">
                  <c:v>4.2</c:v>
                </c:pt>
                <c:pt idx="349">
                  <c:v>6.5</c:v>
                </c:pt>
                <c:pt idx="350">
                  <c:v>0.9</c:v>
                </c:pt>
                <c:pt idx="351">
                  <c:v>1.1</c:v>
                </c:pt>
                <c:pt idx="352">
                  <c:v>1.3</c:v>
                </c:pt>
                <c:pt idx="353">
                  <c:v>-0.1</c:v>
                </c:pt>
                <c:pt idx="354">
                  <c:v>2.7</c:v>
                </c:pt>
                <c:pt idx="355">
                  <c:v>4.2</c:v>
                </c:pt>
                <c:pt idx="356">
                  <c:v>1.9</c:v>
                </c:pt>
                <c:pt idx="357">
                  <c:v>4.2</c:v>
                </c:pt>
                <c:pt idx="358">
                  <c:v>1.1</c:v>
                </c:pt>
                <c:pt idx="359">
                  <c:v>-0.4</c:v>
                </c:pt>
                <c:pt idx="360">
                  <c:v>0.3</c:v>
                </c:pt>
                <c:pt idx="361">
                  <c:v>1.7</c:v>
                </c:pt>
                <c:pt idx="362">
                  <c:v>-0.9</c:v>
                </c:pt>
                <c:pt idx="363">
                  <c:v>1.1</c:v>
                </c:pt>
                <c:pt idx="364">
                  <c:v>4</c:v>
                </c:pt>
              </c:numCache>
            </c:numRef>
          </c:val>
        </c:ser>
        <c:axId val="35183619"/>
        <c:axId val="48217116"/>
      </c:barChart>
      <c:lineChart>
        <c:grouping val="standard"/>
        <c:varyColors val="0"/>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Data'!$Y$9:$Y$373</c:f>
              <c:numCache>
                <c:ptCount val="365"/>
                <c:pt idx="0">
                  <c:v>1.3</c:v>
                </c:pt>
                <c:pt idx="1">
                  <c:v>1.5</c:v>
                </c:pt>
                <c:pt idx="2">
                  <c:v>1.7</c:v>
                </c:pt>
                <c:pt idx="3">
                  <c:v>1.4</c:v>
                </c:pt>
                <c:pt idx="4">
                  <c:v>1.3</c:v>
                </c:pt>
                <c:pt idx="5">
                  <c:v>1.3</c:v>
                </c:pt>
                <c:pt idx="6">
                  <c:v>1.1</c:v>
                </c:pt>
                <c:pt idx="7">
                  <c:v>1.3</c:v>
                </c:pt>
                <c:pt idx="8">
                  <c:v>1.4</c:v>
                </c:pt>
                <c:pt idx="9">
                  <c:v>1.4</c:v>
                </c:pt>
                <c:pt idx="10">
                  <c:v>1.4</c:v>
                </c:pt>
                <c:pt idx="11">
                  <c:v>1</c:v>
                </c:pt>
                <c:pt idx="12">
                  <c:v>0.8</c:v>
                </c:pt>
                <c:pt idx="13">
                  <c:v>0.9</c:v>
                </c:pt>
                <c:pt idx="14">
                  <c:v>1.3</c:v>
                </c:pt>
                <c:pt idx="15">
                  <c:v>1.3</c:v>
                </c:pt>
                <c:pt idx="16">
                  <c:v>1.1</c:v>
                </c:pt>
                <c:pt idx="17">
                  <c:v>0.9</c:v>
                </c:pt>
                <c:pt idx="18">
                  <c:v>1.3</c:v>
                </c:pt>
                <c:pt idx="19">
                  <c:v>1.2</c:v>
                </c:pt>
                <c:pt idx="20">
                  <c:v>1.3</c:v>
                </c:pt>
                <c:pt idx="21">
                  <c:v>1.5</c:v>
                </c:pt>
                <c:pt idx="22">
                  <c:v>1.2</c:v>
                </c:pt>
                <c:pt idx="23">
                  <c:v>1.2</c:v>
                </c:pt>
                <c:pt idx="24">
                  <c:v>1.1</c:v>
                </c:pt>
                <c:pt idx="25">
                  <c:v>1.1</c:v>
                </c:pt>
                <c:pt idx="26">
                  <c:v>0.9</c:v>
                </c:pt>
                <c:pt idx="27">
                  <c:v>1.1</c:v>
                </c:pt>
                <c:pt idx="28">
                  <c:v>1.5</c:v>
                </c:pt>
                <c:pt idx="29">
                  <c:v>1.5</c:v>
                </c:pt>
                <c:pt idx="30">
                  <c:v>1.7</c:v>
                </c:pt>
                <c:pt idx="31">
                  <c:v>1.5</c:v>
                </c:pt>
                <c:pt idx="32">
                  <c:v>1.2</c:v>
                </c:pt>
                <c:pt idx="33">
                  <c:v>1.6</c:v>
                </c:pt>
                <c:pt idx="34">
                  <c:v>1.6</c:v>
                </c:pt>
                <c:pt idx="35">
                  <c:v>1.6</c:v>
                </c:pt>
                <c:pt idx="36">
                  <c:v>1.7</c:v>
                </c:pt>
                <c:pt idx="37">
                  <c:v>1.6</c:v>
                </c:pt>
                <c:pt idx="38">
                  <c:v>1.6</c:v>
                </c:pt>
                <c:pt idx="39">
                  <c:v>1.3</c:v>
                </c:pt>
                <c:pt idx="40">
                  <c:v>1.4</c:v>
                </c:pt>
                <c:pt idx="41">
                  <c:v>1.4</c:v>
                </c:pt>
                <c:pt idx="42">
                  <c:v>1</c:v>
                </c:pt>
                <c:pt idx="43">
                  <c:v>0.9</c:v>
                </c:pt>
                <c:pt idx="44">
                  <c:v>0.6</c:v>
                </c:pt>
                <c:pt idx="45">
                  <c:v>0.9</c:v>
                </c:pt>
                <c:pt idx="46">
                  <c:v>1</c:v>
                </c:pt>
                <c:pt idx="47">
                  <c:v>0.8</c:v>
                </c:pt>
                <c:pt idx="48">
                  <c:v>0.8</c:v>
                </c:pt>
                <c:pt idx="49">
                  <c:v>1.1</c:v>
                </c:pt>
                <c:pt idx="50">
                  <c:v>1.1</c:v>
                </c:pt>
                <c:pt idx="51">
                  <c:v>1.2</c:v>
                </c:pt>
                <c:pt idx="52">
                  <c:v>1.2</c:v>
                </c:pt>
                <c:pt idx="53">
                  <c:v>1.4</c:v>
                </c:pt>
                <c:pt idx="54">
                  <c:v>1.3</c:v>
                </c:pt>
                <c:pt idx="55">
                  <c:v>1.1</c:v>
                </c:pt>
                <c:pt idx="56">
                  <c:v>1.3</c:v>
                </c:pt>
                <c:pt idx="57">
                  <c:v>1.4</c:v>
                </c:pt>
                <c:pt idx="58">
                  <c:v>1.4</c:v>
                </c:pt>
                <c:pt idx="59">
                  <c:v>1.4</c:v>
                </c:pt>
                <c:pt idx="60">
                  <c:v>1.3</c:v>
                </c:pt>
                <c:pt idx="61">
                  <c:v>1.2</c:v>
                </c:pt>
                <c:pt idx="62">
                  <c:v>1.1</c:v>
                </c:pt>
                <c:pt idx="63">
                  <c:v>1.4</c:v>
                </c:pt>
                <c:pt idx="64">
                  <c:v>2</c:v>
                </c:pt>
                <c:pt idx="65">
                  <c:v>2.1</c:v>
                </c:pt>
                <c:pt idx="66">
                  <c:v>1.9</c:v>
                </c:pt>
                <c:pt idx="67">
                  <c:v>1.7</c:v>
                </c:pt>
                <c:pt idx="68">
                  <c:v>1.9</c:v>
                </c:pt>
                <c:pt idx="69">
                  <c:v>2.2</c:v>
                </c:pt>
                <c:pt idx="70">
                  <c:v>1.7</c:v>
                </c:pt>
                <c:pt idx="71">
                  <c:v>1.7</c:v>
                </c:pt>
                <c:pt idx="72">
                  <c:v>1.9</c:v>
                </c:pt>
                <c:pt idx="73">
                  <c:v>2.2</c:v>
                </c:pt>
                <c:pt idx="74">
                  <c:v>2.3</c:v>
                </c:pt>
                <c:pt idx="75">
                  <c:v>2.6</c:v>
                </c:pt>
                <c:pt idx="76">
                  <c:v>2.7</c:v>
                </c:pt>
                <c:pt idx="77">
                  <c:v>2.6</c:v>
                </c:pt>
                <c:pt idx="78">
                  <c:v>2.8</c:v>
                </c:pt>
                <c:pt idx="79">
                  <c:v>2.7</c:v>
                </c:pt>
                <c:pt idx="80">
                  <c:v>2.3</c:v>
                </c:pt>
                <c:pt idx="81">
                  <c:v>2.5</c:v>
                </c:pt>
                <c:pt idx="82">
                  <c:v>2.8</c:v>
                </c:pt>
                <c:pt idx="83">
                  <c:v>2.8</c:v>
                </c:pt>
                <c:pt idx="84">
                  <c:v>2.6</c:v>
                </c:pt>
                <c:pt idx="85">
                  <c:v>2.5</c:v>
                </c:pt>
                <c:pt idx="86">
                  <c:v>2.5</c:v>
                </c:pt>
                <c:pt idx="87">
                  <c:v>2.9</c:v>
                </c:pt>
                <c:pt idx="88">
                  <c:v>2.8</c:v>
                </c:pt>
                <c:pt idx="89">
                  <c:v>3</c:v>
                </c:pt>
                <c:pt idx="90">
                  <c:v>3.3</c:v>
                </c:pt>
                <c:pt idx="91">
                  <c:v>3.1</c:v>
                </c:pt>
                <c:pt idx="92">
                  <c:v>3</c:v>
                </c:pt>
                <c:pt idx="93">
                  <c:v>3.3</c:v>
                </c:pt>
                <c:pt idx="94">
                  <c:v>3.2</c:v>
                </c:pt>
                <c:pt idx="95">
                  <c:v>3.5</c:v>
                </c:pt>
                <c:pt idx="96">
                  <c:v>3.4</c:v>
                </c:pt>
                <c:pt idx="97">
                  <c:v>3.1</c:v>
                </c:pt>
                <c:pt idx="98">
                  <c:v>3.1</c:v>
                </c:pt>
                <c:pt idx="99">
                  <c:v>3.6</c:v>
                </c:pt>
                <c:pt idx="100">
                  <c:v>3.6</c:v>
                </c:pt>
                <c:pt idx="101">
                  <c:v>3.8</c:v>
                </c:pt>
                <c:pt idx="102">
                  <c:v>3.8</c:v>
                </c:pt>
                <c:pt idx="103">
                  <c:v>4</c:v>
                </c:pt>
                <c:pt idx="104">
                  <c:v>4</c:v>
                </c:pt>
                <c:pt idx="105">
                  <c:v>4</c:v>
                </c:pt>
                <c:pt idx="106">
                  <c:v>3.9</c:v>
                </c:pt>
                <c:pt idx="107">
                  <c:v>3.9</c:v>
                </c:pt>
                <c:pt idx="108">
                  <c:v>4.1</c:v>
                </c:pt>
                <c:pt idx="109">
                  <c:v>4.1</c:v>
                </c:pt>
                <c:pt idx="110">
                  <c:v>4.5</c:v>
                </c:pt>
                <c:pt idx="111">
                  <c:v>4.7</c:v>
                </c:pt>
                <c:pt idx="112">
                  <c:v>4.8</c:v>
                </c:pt>
                <c:pt idx="113">
                  <c:v>4.7</c:v>
                </c:pt>
                <c:pt idx="114">
                  <c:v>4.9</c:v>
                </c:pt>
                <c:pt idx="115">
                  <c:v>4.7</c:v>
                </c:pt>
                <c:pt idx="116">
                  <c:v>4.8</c:v>
                </c:pt>
                <c:pt idx="117">
                  <c:v>4.9</c:v>
                </c:pt>
                <c:pt idx="118">
                  <c:v>4.7</c:v>
                </c:pt>
                <c:pt idx="119">
                  <c:v>4.9</c:v>
                </c:pt>
                <c:pt idx="120">
                  <c:v>5.1</c:v>
                </c:pt>
                <c:pt idx="121">
                  <c:v>5.1</c:v>
                </c:pt>
                <c:pt idx="122">
                  <c:v>5.4</c:v>
                </c:pt>
                <c:pt idx="123">
                  <c:v>5.3</c:v>
                </c:pt>
                <c:pt idx="124">
                  <c:v>5.6</c:v>
                </c:pt>
                <c:pt idx="125">
                  <c:v>5.7</c:v>
                </c:pt>
                <c:pt idx="126">
                  <c:v>5.9</c:v>
                </c:pt>
                <c:pt idx="127">
                  <c:v>6.1</c:v>
                </c:pt>
                <c:pt idx="128">
                  <c:v>6</c:v>
                </c:pt>
                <c:pt idx="129">
                  <c:v>6</c:v>
                </c:pt>
                <c:pt idx="130">
                  <c:v>6.2</c:v>
                </c:pt>
                <c:pt idx="131">
                  <c:v>6.8</c:v>
                </c:pt>
                <c:pt idx="132">
                  <c:v>6.9</c:v>
                </c:pt>
                <c:pt idx="133">
                  <c:v>6.9</c:v>
                </c:pt>
                <c:pt idx="134">
                  <c:v>6.6</c:v>
                </c:pt>
                <c:pt idx="135">
                  <c:v>6.6</c:v>
                </c:pt>
                <c:pt idx="136">
                  <c:v>6.7</c:v>
                </c:pt>
                <c:pt idx="137">
                  <c:v>6.9</c:v>
                </c:pt>
                <c:pt idx="138">
                  <c:v>6.6</c:v>
                </c:pt>
                <c:pt idx="139">
                  <c:v>7.1</c:v>
                </c:pt>
                <c:pt idx="140">
                  <c:v>7.1</c:v>
                </c:pt>
                <c:pt idx="141">
                  <c:v>7.4</c:v>
                </c:pt>
                <c:pt idx="142">
                  <c:v>7.7</c:v>
                </c:pt>
                <c:pt idx="143">
                  <c:v>8.1</c:v>
                </c:pt>
                <c:pt idx="144">
                  <c:v>8</c:v>
                </c:pt>
                <c:pt idx="145">
                  <c:v>7.8</c:v>
                </c:pt>
                <c:pt idx="146">
                  <c:v>8</c:v>
                </c:pt>
                <c:pt idx="147">
                  <c:v>8</c:v>
                </c:pt>
                <c:pt idx="148">
                  <c:v>8</c:v>
                </c:pt>
                <c:pt idx="149">
                  <c:v>8.3</c:v>
                </c:pt>
                <c:pt idx="150">
                  <c:v>8.1</c:v>
                </c:pt>
                <c:pt idx="151">
                  <c:v>8.4</c:v>
                </c:pt>
                <c:pt idx="152">
                  <c:v>8.8</c:v>
                </c:pt>
                <c:pt idx="153">
                  <c:v>8.7</c:v>
                </c:pt>
                <c:pt idx="154">
                  <c:v>8.8</c:v>
                </c:pt>
                <c:pt idx="155">
                  <c:v>9</c:v>
                </c:pt>
                <c:pt idx="156">
                  <c:v>9.1</c:v>
                </c:pt>
                <c:pt idx="157">
                  <c:v>9.4</c:v>
                </c:pt>
                <c:pt idx="158">
                  <c:v>9.3</c:v>
                </c:pt>
                <c:pt idx="159">
                  <c:v>9.1</c:v>
                </c:pt>
                <c:pt idx="160">
                  <c:v>9.4</c:v>
                </c:pt>
                <c:pt idx="161">
                  <c:v>9.3</c:v>
                </c:pt>
                <c:pt idx="162">
                  <c:v>9.7</c:v>
                </c:pt>
                <c:pt idx="163">
                  <c:v>9.6</c:v>
                </c:pt>
                <c:pt idx="164">
                  <c:v>9.4</c:v>
                </c:pt>
                <c:pt idx="165">
                  <c:v>9.2</c:v>
                </c:pt>
                <c:pt idx="166">
                  <c:v>9.7</c:v>
                </c:pt>
                <c:pt idx="167">
                  <c:v>10</c:v>
                </c:pt>
                <c:pt idx="168">
                  <c:v>9.7</c:v>
                </c:pt>
                <c:pt idx="169">
                  <c:v>10</c:v>
                </c:pt>
                <c:pt idx="170">
                  <c:v>10.2</c:v>
                </c:pt>
                <c:pt idx="171">
                  <c:v>10.1</c:v>
                </c:pt>
                <c:pt idx="172">
                  <c:v>10.3</c:v>
                </c:pt>
                <c:pt idx="173">
                  <c:v>10.5</c:v>
                </c:pt>
                <c:pt idx="174">
                  <c:v>10.5</c:v>
                </c:pt>
                <c:pt idx="175">
                  <c:v>10.6</c:v>
                </c:pt>
                <c:pt idx="176">
                  <c:v>10.6</c:v>
                </c:pt>
                <c:pt idx="177">
                  <c:v>10.7</c:v>
                </c:pt>
                <c:pt idx="178">
                  <c:v>10.9</c:v>
                </c:pt>
                <c:pt idx="179">
                  <c:v>10.9</c:v>
                </c:pt>
                <c:pt idx="180">
                  <c:v>10.7</c:v>
                </c:pt>
                <c:pt idx="181">
                  <c:v>11.2</c:v>
                </c:pt>
                <c:pt idx="182">
                  <c:v>11.1</c:v>
                </c:pt>
                <c:pt idx="183">
                  <c:v>11.3</c:v>
                </c:pt>
                <c:pt idx="184">
                  <c:v>11.2</c:v>
                </c:pt>
                <c:pt idx="185">
                  <c:v>11.4</c:v>
                </c:pt>
                <c:pt idx="186">
                  <c:v>11.3</c:v>
                </c:pt>
                <c:pt idx="187">
                  <c:v>11.4</c:v>
                </c:pt>
                <c:pt idx="188">
                  <c:v>11.3</c:v>
                </c:pt>
                <c:pt idx="189">
                  <c:v>11.6</c:v>
                </c:pt>
                <c:pt idx="190">
                  <c:v>11.4</c:v>
                </c:pt>
                <c:pt idx="191">
                  <c:v>11.5</c:v>
                </c:pt>
                <c:pt idx="192">
                  <c:v>11.8</c:v>
                </c:pt>
                <c:pt idx="193">
                  <c:v>11.8</c:v>
                </c:pt>
                <c:pt idx="194">
                  <c:v>12</c:v>
                </c:pt>
                <c:pt idx="195">
                  <c:v>11.8</c:v>
                </c:pt>
                <c:pt idx="196">
                  <c:v>11.8</c:v>
                </c:pt>
                <c:pt idx="197">
                  <c:v>11.6</c:v>
                </c:pt>
                <c:pt idx="198">
                  <c:v>11.9</c:v>
                </c:pt>
                <c:pt idx="199">
                  <c:v>12</c:v>
                </c:pt>
                <c:pt idx="200">
                  <c:v>12.1</c:v>
                </c:pt>
                <c:pt idx="201">
                  <c:v>12.3</c:v>
                </c:pt>
                <c:pt idx="202">
                  <c:v>12.1</c:v>
                </c:pt>
                <c:pt idx="203">
                  <c:v>12.2</c:v>
                </c:pt>
                <c:pt idx="204">
                  <c:v>12</c:v>
                </c:pt>
                <c:pt idx="205">
                  <c:v>11.8</c:v>
                </c:pt>
                <c:pt idx="206">
                  <c:v>12.1</c:v>
                </c:pt>
                <c:pt idx="207">
                  <c:v>11.7</c:v>
                </c:pt>
                <c:pt idx="208">
                  <c:v>11.8</c:v>
                </c:pt>
                <c:pt idx="209">
                  <c:v>12</c:v>
                </c:pt>
                <c:pt idx="210">
                  <c:v>12.1</c:v>
                </c:pt>
                <c:pt idx="211">
                  <c:v>12</c:v>
                </c:pt>
                <c:pt idx="212">
                  <c:v>11.7</c:v>
                </c:pt>
                <c:pt idx="213">
                  <c:v>11.7</c:v>
                </c:pt>
                <c:pt idx="214">
                  <c:v>11.7</c:v>
                </c:pt>
                <c:pt idx="215">
                  <c:v>11.8</c:v>
                </c:pt>
                <c:pt idx="216">
                  <c:v>11.9</c:v>
                </c:pt>
                <c:pt idx="217">
                  <c:v>12</c:v>
                </c:pt>
                <c:pt idx="218">
                  <c:v>11.8</c:v>
                </c:pt>
                <c:pt idx="219">
                  <c:v>11.7</c:v>
                </c:pt>
                <c:pt idx="220">
                  <c:v>11.8</c:v>
                </c:pt>
                <c:pt idx="221">
                  <c:v>11.9</c:v>
                </c:pt>
                <c:pt idx="222">
                  <c:v>11.7</c:v>
                </c:pt>
                <c:pt idx="223">
                  <c:v>11.8</c:v>
                </c:pt>
                <c:pt idx="224">
                  <c:v>12</c:v>
                </c:pt>
                <c:pt idx="225">
                  <c:v>12</c:v>
                </c:pt>
                <c:pt idx="226">
                  <c:v>11.6</c:v>
                </c:pt>
                <c:pt idx="227">
                  <c:v>11.3</c:v>
                </c:pt>
                <c:pt idx="228">
                  <c:v>11.4</c:v>
                </c:pt>
                <c:pt idx="229">
                  <c:v>11.7</c:v>
                </c:pt>
                <c:pt idx="230">
                  <c:v>11.6</c:v>
                </c:pt>
                <c:pt idx="231">
                  <c:v>11.5</c:v>
                </c:pt>
                <c:pt idx="232">
                  <c:v>11.5</c:v>
                </c:pt>
                <c:pt idx="233">
                  <c:v>11.5</c:v>
                </c:pt>
                <c:pt idx="234">
                  <c:v>11</c:v>
                </c:pt>
                <c:pt idx="235">
                  <c:v>11.5</c:v>
                </c:pt>
                <c:pt idx="236">
                  <c:v>11.1</c:v>
                </c:pt>
                <c:pt idx="237">
                  <c:v>11.2</c:v>
                </c:pt>
                <c:pt idx="238">
                  <c:v>11</c:v>
                </c:pt>
                <c:pt idx="239">
                  <c:v>10.8</c:v>
                </c:pt>
                <c:pt idx="240">
                  <c:v>10.8</c:v>
                </c:pt>
                <c:pt idx="241">
                  <c:v>10.8</c:v>
                </c:pt>
                <c:pt idx="242">
                  <c:v>10.5</c:v>
                </c:pt>
                <c:pt idx="243">
                  <c:v>10.7</c:v>
                </c:pt>
                <c:pt idx="244">
                  <c:v>10.8</c:v>
                </c:pt>
                <c:pt idx="245">
                  <c:v>10.8</c:v>
                </c:pt>
                <c:pt idx="246">
                  <c:v>10.4</c:v>
                </c:pt>
                <c:pt idx="247">
                  <c:v>10.8</c:v>
                </c:pt>
                <c:pt idx="248">
                  <c:v>10.6</c:v>
                </c:pt>
                <c:pt idx="249">
                  <c:v>10.2</c:v>
                </c:pt>
                <c:pt idx="250">
                  <c:v>10.1</c:v>
                </c:pt>
                <c:pt idx="251">
                  <c:v>10.1</c:v>
                </c:pt>
                <c:pt idx="252">
                  <c:v>10</c:v>
                </c:pt>
                <c:pt idx="253">
                  <c:v>9.9</c:v>
                </c:pt>
                <c:pt idx="254">
                  <c:v>9.9</c:v>
                </c:pt>
                <c:pt idx="255">
                  <c:v>9.6</c:v>
                </c:pt>
                <c:pt idx="256">
                  <c:v>9.4</c:v>
                </c:pt>
                <c:pt idx="257">
                  <c:v>9.5</c:v>
                </c:pt>
                <c:pt idx="258">
                  <c:v>9.2</c:v>
                </c:pt>
                <c:pt idx="259">
                  <c:v>9.8</c:v>
                </c:pt>
                <c:pt idx="260">
                  <c:v>9.7</c:v>
                </c:pt>
                <c:pt idx="261">
                  <c:v>9.4</c:v>
                </c:pt>
                <c:pt idx="262">
                  <c:v>9.3</c:v>
                </c:pt>
                <c:pt idx="263">
                  <c:v>8.7</c:v>
                </c:pt>
                <c:pt idx="264">
                  <c:v>8.8</c:v>
                </c:pt>
                <c:pt idx="265">
                  <c:v>8.9</c:v>
                </c:pt>
                <c:pt idx="266">
                  <c:v>9</c:v>
                </c:pt>
                <c:pt idx="267">
                  <c:v>8.7</c:v>
                </c:pt>
                <c:pt idx="268">
                  <c:v>8.6</c:v>
                </c:pt>
                <c:pt idx="269">
                  <c:v>8.6</c:v>
                </c:pt>
                <c:pt idx="270">
                  <c:v>8.4</c:v>
                </c:pt>
                <c:pt idx="271">
                  <c:v>8.5</c:v>
                </c:pt>
                <c:pt idx="272">
                  <c:v>8.3</c:v>
                </c:pt>
                <c:pt idx="273">
                  <c:v>8.4</c:v>
                </c:pt>
                <c:pt idx="274">
                  <c:v>8</c:v>
                </c:pt>
                <c:pt idx="275">
                  <c:v>7.9</c:v>
                </c:pt>
                <c:pt idx="276">
                  <c:v>7.9</c:v>
                </c:pt>
                <c:pt idx="277">
                  <c:v>7.7</c:v>
                </c:pt>
                <c:pt idx="278">
                  <c:v>8</c:v>
                </c:pt>
                <c:pt idx="279">
                  <c:v>7.9</c:v>
                </c:pt>
                <c:pt idx="280">
                  <c:v>7.8</c:v>
                </c:pt>
                <c:pt idx="281">
                  <c:v>7.6</c:v>
                </c:pt>
                <c:pt idx="282">
                  <c:v>7.7</c:v>
                </c:pt>
                <c:pt idx="283">
                  <c:v>7.3</c:v>
                </c:pt>
                <c:pt idx="284">
                  <c:v>6.7</c:v>
                </c:pt>
                <c:pt idx="285">
                  <c:v>6.6</c:v>
                </c:pt>
                <c:pt idx="286">
                  <c:v>6.9</c:v>
                </c:pt>
                <c:pt idx="287">
                  <c:v>6.7</c:v>
                </c:pt>
                <c:pt idx="288">
                  <c:v>6.2</c:v>
                </c:pt>
                <c:pt idx="289">
                  <c:v>6.8</c:v>
                </c:pt>
                <c:pt idx="290">
                  <c:v>6.3</c:v>
                </c:pt>
                <c:pt idx="291">
                  <c:v>6.5</c:v>
                </c:pt>
                <c:pt idx="292">
                  <c:v>6.3</c:v>
                </c:pt>
                <c:pt idx="293">
                  <c:v>6.2</c:v>
                </c:pt>
                <c:pt idx="294">
                  <c:v>5.9</c:v>
                </c:pt>
                <c:pt idx="295">
                  <c:v>5.9</c:v>
                </c:pt>
                <c:pt idx="296">
                  <c:v>5.5</c:v>
                </c:pt>
                <c:pt idx="297">
                  <c:v>5.4</c:v>
                </c:pt>
                <c:pt idx="298">
                  <c:v>5.1</c:v>
                </c:pt>
                <c:pt idx="299">
                  <c:v>5.2</c:v>
                </c:pt>
                <c:pt idx="300">
                  <c:v>5.4</c:v>
                </c:pt>
                <c:pt idx="301">
                  <c:v>5.1</c:v>
                </c:pt>
                <c:pt idx="302">
                  <c:v>5.2</c:v>
                </c:pt>
                <c:pt idx="303">
                  <c:v>5.1</c:v>
                </c:pt>
                <c:pt idx="304">
                  <c:v>5</c:v>
                </c:pt>
                <c:pt idx="305">
                  <c:v>5.4</c:v>
                </c:pt>
                <c:pt idx="306">
                  <c:v>5.3</c:v>
                </c:pt>
                <c:pt idx="307">
                  <c:v>4.8</c:v>
                </c:pt>
                <c:pt idx="308">
                  <c:v>4.9</c:v>
                </c:pt>
                <c:pt idx="309">
                  <c:v>4</c:v>
                </c:pt>
                <c:pt idx="310">
                  <c:v>4.2</c:v>
                </c:pt>
                <c:pt idx="311">
                  <c:v>4.3</c:v>
                </c:pt>
                <c:pt idx="312">
                  <c:v>4.4</c:v>
                </c:pt>
                <c:pt idx="313">
                  <c:v>4.1</c:v>
                </c:pt>
                <c:pt idx="314">
                  <c:v>4.2</c:v>
                </c:pt>
                <c:pt idx="315">
                  <c:v>4.2</c:v>
                </c:pt>
                <c:pt idx="316">
                  <c:v>3.9</c:v>
                </c:pt>
                <c:pt idx="317">
                  <c:v>3.3</c:v>
                </c:pt>
                <c:pt idx="318">
                  <c:v>3.2</c:v>
                </c:pt>
                <c:pt idx="319">
                  <c:v>3.1</c:v>
                </c:pt>
                <c:pt idx="320">
                  <c:v>2.9</c:v>
                </c:pt>
                <c:pt idx="321">
                  <c:v>2.9</c:v>
                </c:pt>
                <c:pt idx="322">
                  <c:v>3.1</c:v>
                </c:pt>
                <c:pt idx="323">
                  <c:v>3.2</c:v>
                </c:pt>
                <c:pt idx="324">
                  <c:v>3</c:v>
                </c:pt>
                <c:pt idx="325">
                  <c:v>3</c:v>
                </c:pt>
                <c:pt idx="326">
                  <c:v>3.1</c:v>
                </c:pt>
                <c:pt idx="327">
                  <c:v>3.1</c:v>
                </c:pt>
                <c:pt idx="328">
                  <c:v>3.1</c:v>
                </c:pt>
                <c:pt idx="329">
                  <c:v>2.9</c:v>
                </c:pt>
                <c:pt idx="330">
                  <c:v>2.6</c:v>
                </c:pt>
                <c:pt idx="331">
                  <c:v>2.7</c:v>
                </c:pt>
                <c:pt idx="332">
                  <c:v>2.7</c:v>
                </c:pt>
                <c:pt idx="333">
                  <c:v>2.5</c:v>
                </c:pt>
                <c:pt idx="334">
                  <c:v>3</c:v>
                </c:pt>
                <c:pt idx="335">
                  <c:v>2.5</c:v>
                </c:pt>
                <c:pt idx="336">
                  <c:v>2.8</c:v>
                </c:pt>
                <c:pt idx="337">
                  <c:v>2.8</c:v>
                </c:pt>
                <c:pt idx="338">
                  <c:v>2.6</c:v>
                </c:pt>
                <c:pt idx="339">
                  <c:v>2</c:v>
                </c:pt>
                <c:pt idx="340">
                  <c:v>2</c:v>
                </c:pt>
                <c:pt idx="341">
                  <c:v>1.9</c:v>
                </c:pt>
                <c:pt idx="342">
                  <c:v>1.9</c:v>
                </c:pt>
                <c:pt idx="343">
                  <c:v>1.9</c:v>
                </c:pt>
                <c:pt idx="344">
                  <c:v>1.9</c:v>
                </c:pt>
                <c:pt idx="345">
                  <c:v>1.9</c:v>
                </c:pt>
                <c:pt idx="346">
                  <c:v>2.1</c:v>
                </c:pt>
                <c:pt idx="347">
                  <c:v>2.1</c:v>
                </c:pt>
                <c:pt idx="348">
                  <c:v>2.1</c:v>
                </c:pt>
                <c:pt idx="349">
                  <c:v>2</c:v>
                </c:pt>
                <c:pt idx="350">
                  <c:v>2.3</c:v>
                </c:pt>
                <c:pt idx="351">
                  <c:v>2.1</c:v>
                </c:pt>
                <c:pt idx="352">
                  <c:v>1.7</c:v>
                </c:pt>
                <c:pt idx="353">
                  <c:v>1.4</c:v>
                </c:pt>
                <c:pt idx="354">
                  <c:v>1.4</c:v>
                </c:pt>
                <c:pt idx="355">
                  <c:v>1.4</c:v>
                </c:pt>
                <c:pt idx="356">
                  <c:v>1.9</c:v>
                </c:pt>
                <c:pt idx="357">
                  <c:v>1.5</c:v>
                </c:pt>
                <c:pt idx="358">
                  <c:v>1.4</c:v>
                </c:pt>
                <c:pt idx="359">
                  <c:v>1.4</c:v>
                </c:pt>
                <c:pt idx="360">
                  <c:v>1.7</c:v>
                </c:pt>
                <c:pt idx="361">
                  <c:v>1.6</c:v>
                </c:pt>
                <c:pt idx="362">
                  <c:v>1.5</c:v>
                </c:pt>
                <c:pt idx="363">
                  <c:v>1.5</c:v>
                </c:pt>
                <c:pt idx="364">
                  <c:v>1.6</c:v>
                </c:pt>
              </c:numCache>
            </c:numRef>
          </c:val>
          <c:smooth val="0"/>
        </c:ser>
        <c:axId val="35183619"/>
        <c:axId val="48217116"/>
      </c:lineChart>
      <c:catAx>
        <c:axId val="35183619"/>
        <c:scaling>
          <c:orientation val="minMax"/>
        </c:scaling>
        <c:axPos val="b"/>
        <c:delete val="0"/>
        <c:numFmt formatCode="General" sourceLinked="1"/>
        <c:majorTickMark val="out"/>
        <c:minorTickMark val="none"/>
        <c:tickLblPos val="nextTo"/>
        <c:crossAx val="48217116"/>
        <c:crosses val="autoZero"/>
        <c:auto val="1"/>
        <c:lblOffset val="100"/>
        <c:noMultiLvlLbl val="0"/>
      </c:catAx>
      <c:valAx>
        <c:axId val="48217116"/>
        <c:scaling>
          <c:orientation val="minMax"/>
        </c:scaling>
        <c:axPos val="l"/>
        <c:majorGridlines/>
        <c:delete val="0"/>
        <c:numFmt formatCode="General" sourceLinked="1"/>
        <c:majorTickMark val="out"/>
        <c:minorTickMark val="none"/>
        <c:tickLblPos val="nextTo"/>
        <c:crossAx val="351836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Maximum Temperatures:
Long term average maximum: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Data'!$D$9:$D$373</c:f>
              <c:numCache>
                <c:ptCount val="365"/>
                <c:pt idx="0">
                  <c:v>6.6</c:v>
                </c:pt>
                <c:pt idx="1">
                  <c:v>10.6</c:v>
                </c:pt>
                <c:pt idx="2">
                  <c:v>12.5</c:v>
                </c:pt>
                <c:pt idx="3">
                  <c:v>10.8</c:v>
                </c:pt>
                <c:pt idx="4">
                  <c:v>11</c:v>
                </c:pt>
                <c:pt idx="5">
                  <c:v>9.1</c:v>
                </c:pt>
                <c:pt idx="6">
                  <c:v>9.5</c:v>
                </c:pt>
                <c:pt idx="7">
                  <c:v>10.5</c:v>
                </c:pt>
                <c:pt idx="8">
                  <c:v>5.9</c:v>
                </c:pt>
                <c:pt idx="9">
                  <c:v>1.1</c:v>
                </c:pt>
                <c:pt idx="10">
                  <c:v>5.4</c:v>
                </c:pt>
                <c:pt idx="11">
                  <c:v>3.5</c:v>
                </c:pt>
                <c:pt idx="12">
                  <c:v>2.4</c:v>
                </c:pt>
                <c:pt idx="13">
                  <c:v>2.6</c:v>
                </c:pt>
                <c:pt idx="14">
                  <c:v>1.5</c:v>
                </c:pt>
                <c:pt idx="15">
                  <c:v>-1.7</c:v>
                </c:pt>
                <c:pt idx="16">
                  <c:v>0.8</c:v>
                </c:pt>
                <c:pt idx="17">
                  <c:v>-0.9</c:v>
                </c:pt>
                <c:pt idx="18">
                  <c:v>0</c:v>
                </c:pt>
                <c:pt idx="19">
                  <c:v>0.6</c:v>
                </c:pt>
                <c:pt idx="20">
                  <c:v>-0.4</c:v>
                </c:pt>
                <c:pt idx="21">
                  <c:v>0.9</c:v>
                </c:pt>
                <c:pt idx="22">
                  <c:v>0.3</c:v>
                </c:pt>
                <c:pt idx="23">
                  <c:v>1.7</c:v>
                </c:pt>
                <c:pt idx="24">
                  <c:v>1.9</c:v>
                </c:pt>
                <c:pt idx="25">
                  <c:v>9.7</c:v>
                </c:pt>
                <c:pt idx="26">
                  <c:v>8</c:v>
                </c:pt>
                <c:pt idx="27">
                  <c:v>9.9</c:v>
                </c:pt>
                <c:pt idx="28">
                  <c:v>13.4</c:v>
                </c:pt>
                <c:pt idx="29">
                  <c:v>10.6</c:v>
                </c:pt>
                <c:pt idx="30">
                  <c:v>9.1</c:v>
                </c:pt>
                <c:pt idx="31">
                  <c:v>7.4</c:v>
                </c:pt>
                <c:pt idx="32">
                  <c:v>5.8</c:v>
                </c:pt>
                <c:pt idx="33">
                  <c:v>9.5</c:v>
                </c:pt>
                <c:pt idx="34">
                  <c:v>9</c:v>
                </c:pt>
                <c:pt idx="35">
                  <c:v>5.2</c:v>
                </c:pt>
                <c:pt idx="36">
                  <c:v>5.5</c:v>
                </c:pt>
                <c:pt idx="37">
                  <c:v>4.3</c:v>
                </c:pt>
                <c:pt idx="38">
                  <c:v>6</c:v>
                </c:pt>
                <c:pt idx="39">
                  <c:v>4</c:v>
                </c:pt>
                <c:pt idx="40">
                  <c:v>4.4</c:v>
                </c:pt>
                <c:pt idx="41">
                  <c:v>2</c:v>
                </c:pt>
                <c:pt idx="42">
                  <c:v>1.6</c:v>
                </c:pt>
                <c:pt idx="43">
                  <c:v>5.5</c:v>
                </c:pt>
                <c:pt idx="44">
                  <c:v>9.6</c:v>
                </c:pt>
                <c:pt idx="45">
                  <c:v>8.7</c:v>
                </c:pt>
                <c:pt idx="46">
                  <c:v>8.4</c:v>
                </c:pt>
                <c:pt idx="47">
                  <c:v>8.8</c:v>
                </c:pt>
                <c:pt idx="48">
                  <c:v>8</c:v>
                </c:pt>
                <c:pt idx="49">
                  <c:v>8</c:v>
                </c:pt>
                <c:pt idx="50">
                  <c:v>3.5</c:v>
                </c:pt>
                <c:pt idx="51">
                  <c:v>2</c:v>
                </c:pt>
                <c:pt idx="52">
                  <c:v>1.1</c:v>
                </c:pt>
                <c:pt idx="53">
                  <c:v>2.5</c:v>
                </c:pt>
                <c:pt idx="54">
                  <c:v>3</c:v>
                </c:pt>
                <c:pt idx="55">
                  <c:v>4.1</c:v>
                </c:pt>
                <c:pt idx="56">
                  <c:v>3.7</c:v>
                </c:pt>
                <c:pt idx="57">
                  <c:v>7.1</c:v>
                </c:pt>
                <c:pt idx="58">
                  <c:v>8.5</c:v>
                </c:pt>
                <c:pt idx="59">
                  <c:v>7</c:v>
                </c:pt>
                <c:pt idx="60">
                  <c:v>9.6</c:v>
                </c:pt>
                <c:pt idx="61">
                  <c:v>9.2</c:v>
                </c:pt>
                <c:pt idx="62">
                  <c:v>8.2</c:v>
                </c:pt>
                <c:pt idx="63">
                  <c:v>9.4</c:v>
                </c:pt>
                <c:pt idx="64">
                  <c:v>5.6</c:v>
                </c:pt>
                <c:pt idx="65">
                  <c:v>7.9</c:v>
                </c:pt>
                <c:pt idx="66">
                  <c:v>5.6</c:v>
                </c:pt>
                <c:pt idx="67">
                  <c:v>4.8</c:v>
                </c:pt>
                <c:pt idx="68">
                  <c:v>1.8</c:v>
                </c:pt>
                <c:pt idx="69">
                  <c:v>1</c:v>
                </c:pt>
                <c:pt idx="70">
                  <c:v>3.6</c:v>
                </c:pt>
                <c:pt idx="71">
                  <c:v>7.5</c:v>
                </c:pt>
                <c:pt idx="72">
                  <c:v>7.4</c:v>
                </c:pt>
                <c:pt idx="73">
                  <c:v>7.4</c:v>
                </c:pt>
                <c:pt idx="74">
                  <c:v>7.4</c:v>
                </c:pt>
                <c:pt idx="75">
                  <c:v>5.1</c:v>
                </c:pt>
                <c:pt idx="76">
                  <c:v>6</c:v>
                </c:pt>
                <c:pt idx="77">
                  <c:v>6.7</c:v>
                </c:pt>
                <c:pt idx="78">
                  <c:v>3.9</c:v>
                </c:pt>
                <c:pt idx="79">
                  <c:v>5</c:v>
                </c:pt>
                <c:pt idx="80">
                  <c:v>2.4</c:v>
                </c:pt>
                <c:pt idx="81">
                  <c:v>0.3</c:v>
                </c:pt>
                <c:pt idx="82">
                  <c:v>0.2</c:v>
                </c:pt>
                <c:pt idx="83">
                  <c:v>1.9</c:v>
                </c:pt>
                <c:pt idx="84">
                  <c:v>3</c:v>
                </c:pt>
                <c:pt idx="85">
                  <c:v>2.2</c:v>
                </c:pt>
                <c:pt idx="86">
                  <c:v>3.9</c:v>
                </c:pt>
                <c:pt idx="87">
                  <c:v>5.3</c:v>
                </c:pt>
                <c:pt idx="88">
                  <c:v>4.8</c:v>
                </c:pt>
                <c:pt idx="89">
                  <c:v>5.6</c:v>
                </c:pt>
                <c:pt idx="90">
                  <c:v>4.6</c:v>
                </c:pt>
                <c:pt idx="91">
                  <c:v>7.6</c:v>
                </c:pt>
                <c:pt idx="92">
                  <c:v>7.4</c:v>
                </c:pt>
                <c:pt idx="93">
                  <c:v>5.7</c:v>
                </c:pt>
                <c:pt idx="94">
                  <c:v>8.1</c:v>
                </c:pt>
                <c:pt idx="95">
                  <c:v>10.1</c:v>
                </c:pt>
                <c:pt idx="96">
                  <c:v>10.6</c:v>
                </c:pt>
                <c:pt idx="97">
                  <c:v>8.5</c:v>
                </c:pt>
                <c:pt idx="98">
                  <c:v>10.5</c:v>
                </c:pt>
                <c:pt idx="99">
                  <c:v>11.2</c:v>
                </c:pt>
                <c:pt idx="100">
                  <c:v>7</c:v>
                </c:pt>
                <c:pt idx="101">
                  <c:v>11.9</c:v>
                </c:pt>
                <c:pt idx="102">
                  <c:v>15.2</c:v>
                </c:pt>
                <c:pt idx="103">
                  <c:v>18.1</c:v>
                </c:pt>
                <c:pt idx="104">
                  <c:v>17.4</c:v>
                </c:pt>
                <c:pt idx="105">
                  <c:v>16.5</c:v>
                </c:pt>
                <c:pt idx="106">
                  <c:v>16</c:v>
                </c:pt>
                <c:pt idx="107">
                  <c:v>13.5</c:v>
                </c:pt>
                <c:pt idx="108">
                  <c:v>12.6</c:v>
                </c:pt>
                <c:pt idx="109">
                  <c:v>15.6</c:v>
                </c:pt>
                <c:pt idx="110">
                  <c:v>12.3</c:v>
                </c:pt>
                <c:pt idx="111">
                  <c:v>13.4</c:v>
                </c:pt>
                <c:pt idx="112">
                  <c:v>18.5</c:v>
                </c:pt>
                <c:pt idx="113">
                  <c:v>16.7</c:v>
                </c:pt>
                <c:pt idx="114">
                  <c:v>17.3</c:v>
                </c:pt>
                <c:pt idx="115">
                  <c:v>12.5</c:v>
                </c:pt>
                <c:pt idx="116">
                  <c:v>10.1</c:v>
                </c:pt>
                <c:pt idx="117">
                  <c:v>13.5</c:v>
                </c:pt>
                <c:pt idx="118">
                  <c:v>12.8</c:v>
                </c:pt>
                <c:pt idx="119">
                  <c:v>13</c:v>
                </c:pt>
                <c:pt idx="120">
                  <c:v>16.7</c:v>
                </c:pt>
                <c:pt idx="121">
                  <c:v>18.7</c:v>
                </c:pt>
                <c:pt idx="122">
                  <c:v>16</c:v>
                </c:pt>
                <c:pt idx="123">
                  <c:v>15.5</c:v>
                </c:pt>
                <c:pt idx="124">
                  <c:v>19.7</c:v>
                </c:pt>
                <c:pt idx="125">
                  <c:v>22</c:v>
                </c:pt>
                <c:pt idx="126">
                  <c:v>22.4</c:v>
                </c:pt>
                <c:pt idx="127">
                  <c:v>18.6</c:v>
                </c:pt>
                <c:pt idx="128">
                  <c:v>13.4</c:v>
                </c:pt>
                <c:pt idx="129">
                  <c:v>16.1</c:v>
                </c:pt>
                <c:pt idx="130">
                  <c:v>11.8</c:v>
                </c:pt>
                <c:pt idx="131">
                  <c:v>11.6</c:v>
                </c:pt>
                <c:pt idx="132">
                  <c:v>12.9</c:v>
                </c:pt>
                <c:pt idx="133">
                  <c:v>11.3</c:v>
                </c:pt>
                <c:pt idx="134">
                  <c:v>12.3</c:v>
                </c:pt>
                <c:pt idx="135">
                  <c:v>15.8</c:v>
                </c:pt>
                <c:pt idx="136">
                  <c:v>12.6</c:v>
                </c:pt>
                <c:pt idx="137">
                  <c:v>14</c:v>
                </c:pt>
                <c:pt idx="138">
                  <c:v>19.3</c:v>
                </c:pt>
                <c:pt idx="139">
                  <c:v>16.5</c:v>
                </c:pt>
                <c:pt idx="140">
                  <c:v>14.5</c:v>
                </c:pt>
                <c:pt idx="141">
                  <c:v>13.1</c:v>
                </c:pt>
                <c:pt idx="142">
                  <c:v>11.5</c:v>
                </c:pt>
                <c:pt idx="143">
                  <c:v>11.3</c:v>
                </c:pt>
                <c:pt idx="144">
                  <c:v>18.8</c:v>
                </c:pt>
                <c:pt idx="145">
                  <c:v>20.4</c:v>
                </c:pt>
                <c:pt idx="146">
                  <c:v>16.9</c:v>
                </c:pt>
                <c:pt idx="147">
                  <c:v>12.5</c:v>
                </c:pt>
                <c:pt idx="148">
                  <c:v>13.3</c:v>
                </c:pt>
                <c:pt idx="149">
                  <c:v>16.3</c:v>
                </c:pt>
                <c:pt idx="150">
                  <c:v>21.3</c:v>
                </c:pt>
                <c:pt idx="151">
                  <c:v>16.8</c:v>
                </c:pt>
                <c:pt idx="152">
                  <c:v>18.7</c:v>
                </c:pt>
                <c:pt idx="153">
                  <c:v>19.8</c:v>
                </c:pt>
                <c:pt idx="154">
                  <c:v>18.5</c:v>
                </c:pt>
                <c:pt idx="155">
                  <c:v>14.1</c:v>
                </c:pt>
                <c:pt idx="156">
                  <c:v>19.1</c:v>
                </c:pt>
                <c:pt idx="157">
                  <c:v>19.9</c:v>
                </c:pt>
                <c:pt idx="158">
                  <c:v>16.6</c:v>
                </c:pt>
                <c:pt idx="159">
                  <c:v>18</c:v>
                </c:pt>
                <c:pt idx="160">
                  <c:v>14.5</c:v>
                </c:pt>
                <c:pt idx="161">
                  <c:v>19</c:v>
                </c:pt>
                <c:pt idx="162">
                  <c:v>19.6</c:v>
                </c:pt>
                <c:pt idx="163">
                  <c:v>17.8</c:v>
                </c:pt>
                <c:pt idx="164">
                  <c:v>17.5</c:v>
                </c:pt>
                <c:pt idx="165">
                  <c:v>15.6</c:v>
                </c:pt>
                <c:pt idx="166">
                  <c:v>19</c:v>
                </c:pt>
                <c:pt idx="167">
                  <c:v>17.5</c:v>
                </c:pt>
                <c:pt idx="168">
                  <c:v>21.7</c:v>
                </c:pt>
                <c:pt idx="169">
                  <c:v>23.9</c:v>
                </c:pt>
                <c:pt idx="170">
                  <c:v>20</c:v>
                </c:pt>
                <c:pt idx="171">
                  <c:v>21.6</c:v>
                </c:pt>
                <c:pt idx="172">
                  <c:v>17.5</c:v>
                </c:pt>
                <c:pt idx="173">
                  <c:v>15</c:v>
                </c:pt>
                <c:pt idx="174">
                  <c:v>17.5</c:v>
                </c:pt>
                <c:pt idx="175">
                  <c:v>19.8</c:v>
                </c:pt>
                <c:pt idx="176">
                  <c:v>19.9</c:v>
                </c:pt>
                <c:pt idx="177">
                  <c:v>17.5</c:v>
                </c:pt>
                <c:pt idx="178">
                  <c:v>17.8</c:v>
                </c:pt>
                <c:pt idx="179">
                  <c:v>20.6</c:v>
                </c:pt>
                <c:pt idx="180">
                  <c:v>23.4</c:v>
                </c:pt>
                <c:pt idx="181">
                  <c:v>18.2</c:v>
                </c:pt>
                <c:pt idx="182">
                  <c:v>16.7</c:v>
                </c:pt>
                <c:pt idx="183">
                  <c:v>18.3</c:v>
                </c:pt>
                <c:pt idx="184">
                  <c:v>23.5</c:v>
                </c:pt>
                <c:pt idx="185">
                  <c:v>24.7</c:v>
                </c:pt>
                <c:pt idx="186">
                  <c:v>27</c:v>
                </c:pt>
                <c:pt idx="187">
                  <c:v>27.6</c:v>
                </c:pt>
                <c:pt idx="188">
                  <c:v>22.5</c:v>
                </c:pt>
                <c:pt idx="189">
                  <c:v>26.6</c:v>
                </c:pt>
                <c:pt idx="190">
                  <c:v>19</c:v>
                </c:pt>
                <c:pt idx="191">
                  <c:v>23</c:v>
                </c:pt>
                <c:pt idx="192">
                  <c:v>27.3</c:v>
                </c:pt>
                <c:pt idx="193">
                  <c:v>29.9</c:v>
                </c:pt>
                <c:pt idx="194">
                  <c:v>26.2</c:v>
                </c:pt>
                <c:pt idx="195">
                  <c:v>28</c:v>
                </c:pt>
                <c:pt idx="196">
                  <c:v>28</c:v>
                </c:pt>
                <c:pt idx="197">
                  <c:v>28.7</c:v>
                </c:pt>
                <c:pt idx="198">
                  <c:v>28.5</c:v>
                </c:pt>
                <c:pt idx="199">
                  <c:v>28.8</c:v>
                </c:pt>
                <c:pt idx="200">
                  <c:v>21</c:v>
                </c:pt>
                <c:pt idx="201">
                  <c:v>17.8</c:v>
                </c:pt>
                <c:pt idx="202">
                  <c:v>29.9</c:v>
                </c:pt>
                <c:pt idx="203">
                  <c:v>24.8</c:v>
                </c:pt>
                <c:pt idx="204">
                  <c:v>26.6</c:v>
                </c:pt>
                <c:pt idx="205">
                  <c:v>26.2</c:v>
                </c:pt>
                <c:pt idx="206">
                  <c:v>26.3</c:v>
                </c:pt>
                <c:pt idx="207">
                  <c:v>25.9</c:v>
                </c:pt>
                <c:pt idx="208">
                  <c:v>23.5</c:v>
                </c:pt>
                <c:pt idx="209">
                  <c:v>21.9</c:v>
                </c:pt>
                <c:pt idx="210">
                  <c:v>22.6</c:v>
                </c:pt>
                <c:pt idx="211">
                  <c:v>19.4</c:v>
                </c:pt>
                <c:pt idx="212">
                  <c:v>30.6</c:v>
                </c:pt>
                <c:pt idx="213">
                  <c:v>25.3</c:v>
                </c:pt>
                <c:pt idx="214">
                  <c:v>23.5</c:v>
                </c:pt>
                <c:pt idx="215">
                  <c:v>19</c:v>
                </c:pt>
                <c:pt idx="216">
                  <c:v>21.1</c:v>
                </c:pt>
                <c:pt idx="217">
                  <c:v>20</c:v>
                </c:pt>
                <c:pt idx="218">
                  <c:v>21</c:v>
                </c:pt>
                <c:pt idx="219">
                  <c:v>23.6</c:v>
                </c:pt>
                <c:pt idx="220">
                  <c:v>19.9</c:v>
                </c:pt>
                <c:pt idx="221">
                  <c:v>20.2</c:v>
                </c:pt>
                <c:pt idx="222">
                  <c:v>20.6</c:v>
                </c:pt>
                <c:pt idx="223">
                  <c:v>19.4</c:v>
                </c:pt>
                <c:pt idx="224">
                  <c:v>19</c:v>
                </c:pt>
                <c:pt idx="225">
                  <c:v>21.4</c:v>
                </c:pt>
                <c:pt idx="226">
                  <c:v>23.5</c:v>
                </c:pt>
                <c:pt idx="227">
                  <c:v>22.9</c:v>
                </c:pt>
                <c:pt idx="228">
                  <c:v>19.4</c:v>
                </c:pt>
                <c:pt idx="229">
                  <c:v>21.5</c:v>
                </c:pt>
                <c:pt idx="230">
                  <c:v>20.3</c:v>
                </c:pt>
                <c:pt idx="231">
                  <c:v>23</c:v>
                </c:pt>
                <c:pt idx="232">
                  <c:v>22.4</c:v>
                </c:pt>
                <c:pt idx="233">
                  <c:v>23.8</c:v>
                </c:pt>
                <c:pt idx="234">
                  <c:v>23</c:v>
                </c:pt>
                <c:pt idx="235">
                  <c:v>19</c:v>
                </c:pt>
                <c:pt idx="236">
                  <c:v>21.9</c:v>
                </c:pt>
                <c:pt idx="237">
                  <c:v>23.5</c:v>
                </c:pt>
                <c:pt idx="238">
                  <c:v>22.9</c:v>
                </c:pt>
                <c:pt idx="239">
                  <c:v>21.8</c:v>
                </c:pt>
                <c:pt idx="240">
                  <c:v>21</c:v>
                </c:pt>
                <c:pt idx="241">
                  <c:v>23</c:v>
                </c:pt>
                <c:pt idx="242">
                  <c:v>17.8</c:v>
                </c:pt>
                <c:pt idx="243">
                  <c:v>19</c:v>
                </c:pt>
                <c:pt idx="244">
                  <c:v>22.7</c:v>
                </c:pt>
                <c:pt idx="245">
                  <c:v>23.5</c:v>
                </c:pt>
                <c:pt idx="246">
                  <c:v>25.2</c:v>
                </c:pt>
                <c:pt idx="247">
                  <c:v>22.5</c:v>
                </c:pt>
                <c:pt idx="248">
                  <c:v>14</c:v>
                </c:pt>
                <c:pt idx="249">
                  <c:v>16.6</c:v>
                </c:pt>
                <c:pt idx="250">
                  <c:v>17.1</c:v>
                </c:pt>
                <c:pt idx="251">
                  <c:v>17.4</c:v>
                </c:pt>
                <c:pt idx="252">
                  <c:v>14.8</c:v>
                </c:pt>
                <c:pt idx="253">
                  <c:v>14.4</c:v>
                </c:pt>
                <c:pt idx="254">
                  <c:v>19.9</c:v>
                </c:pt>
                <c:pt idx="255">
                  <c:v>16.7</c:v>
                </c:pt>
                <c:pt idx="256">
                  <c:v>15.1</c:v>
                </c:pt>
                <c:pt idx="257">
                  <c:v>14.5</c:v>
                </c:pt>
                <c:pt idx="258">
                  <c:v>14</c:v>
                </c:pt>
                <c:pt idx="259">
                  <c:v>10.5</c:v>
                </c:pt>
                <c:pt idx="260">
                  <c:v>14.3</c:v>
                </c:pt>
                <c:pt idx="261">
                  <c:v>16.6</c:v>
                </c:pt>
                <c:pt idx="262">
                  <c:v>15.5</c:v>
                </c:pt>
                <c:pt idx="263">
                  <c:v>21.1</c:v>
                </c:pt>
                <c:pt idx="264">
                  <c:v>22.4</c:v>
                </c:pt>
                <c:pt idx="265">
                  <c:v>16.9</c:v>
                </c:pt>
                <c:pt idx="266">
                  <c:v>20.3</c:v>
                </c:pt>
                <c:pt idx="267">
                  <c:v>18.1</c:v>
                </c:pt>
                <c:pt idx="268">
                  <c:v>16.8</c:v>
                </c:pt>
                <c:pt idx="269">
                  <c:v>18.3</c:v>
                </c:pt>
                <c:pt idx="270">
                  <c:v>19.4</c:v>
                </c:pt>
                <c:pt idx="271">
                  <c:v>18.3</c:v>
                </c:pt>
                <c:pt idx="272">
                  <c:v>17.8</c:v>
                </c:pt>
                <c:pt idx="273">
                  <c:v>16.6</c:v>
                </c:pt>
                <c:pt idx="274">
                  <c:v>17.5</c:v>
                </c:pt>
                <c:pt idx="275">
                  <c:v>17.5</c:v>
                </c:pt>
                <c:pt idx="276">
                  <c:v>19.5</c:v>
                </c:pt>
                <c:pt idx="277">
                  <c:v>17.4</c:v>
                </c:pt>
                <c:pt idx="278">
                  <c:v>19.5</c:v>
                </c:pt>
                <c:pt idx="279">
                  <c:v>18.3</c:v>
                </c:pt>
                <c:pt idx="280">
                  <c:v>20.6</c:v>
                </c:pt>
                <c:pt idx="281">
                  <c:v>13.6</c:v>
                </c:pt>
                <c:pt idx="282">
                  <c:v>11.5</c:v>
                </c:pt>
                <c:pt idx="283">
                  <c:v>13</c:v>
                </c:pt>
                <c:pt idx="284">
                  <c:v>12.5</c:v>
                </c:pt>
                <c:pt idx="285">
                  <c:v>11.4</c:v>
                </c:pt>
                <c:pt idx="286">
                  <c:v>9.9</c:v>
                </c:pt>
                <c:pt idx="287">
                  <c:v>12.9</c:v>
                </c:pt>
                <c:pt idx="288">
                  <c:v>12.9</c:v>
                </c:pt>
                <c:pt idx="289">
                  <c:v>15.7</c:v>
                </c:pt>
                <c:pt idx="290">
                  <c:v>14.1</c:v>
                </c:pt>
                <c:pt idx="291">
                  <c:v>16.9</c:v>
                </c:pt>
                <c:pt idx="292">
                  <c:v>16.4</c:v>
                </c:pt>
                <c:pt idx="293">
                  <c:v>16</c:v>
                </c:pt>
                <c:pt idx="294">
                  <c:v>15.6</c:v>
                </c:pt>
                <c:pt idx="295">
                  <c:v>14</c:v>
                </c:pt>
                <c:pt idx="296">
                  <c:v>15.4</c:v>
                </c:pt>
                <c:pt idx="297">
                  <c:v>18</c:v>
                </c:pt>
                <c:pt idx="298">
                  <c:v>16</c:v>
                </c:pt>
                <c:pt idx="299">
                  <c:v>14.9</c:v>
                </c:pt>
                <c:pt idx="300">
                  <c:v>11.9</c:v>
                </c:pt>
                <c:pt idx="301">
                  <c:v>11.1</c:v>
                </c:pt>
                <c:pt idx="302">
                  <c:v>13.1</c:v>
                </c:pt>
                <c:pt idx="303">
                  <c:v>12</c:v>
                </c:pt>
                <c:pt idx="304">
                  <c:v>11.9</c:v>
                </c:pt>
                <c:pt idx="305">
                  <c:v>12.1</c:v>
                </c:pt>
                <c:pt idx="306">
                  <c:v>11.1</c:v>
                </c:pt>
                <c:pt idx="307">
                  <c:v>9.8</c:v>
                </c:pt>
                <c:pt idx="308">
                  <c:v>9.2</c:v>
                </c:pt>
                <c:pt idx="309">
                  <c:v>12.5</c:v>
                </c:pt>
                <c:pt idx="310">
                  <c:v>9.9</c:v>
                </c:pt>
                <c:pt idx="311">
                  <c:v>7.6</c:v>
                </c:pt>
                <c:pt idx="312">
                  <c:v>6.6</c:v>
                </c:pt>
                <c:pt idx="313">
                  <c:v>9</c:v>
                </c:pt>
                <c:pt idx="314">
                  <c:v>12.8</c:v>
                </c:pt>
                <c:pt idx="315">
                  <c:v>10.6</c:v>
                </c:pt>
                <c:pt idx="316">
                  <c:v>9.1</c:v>
                </c:pt>
                <c:pt idx="317">
                  <c:v>9.2</c:v>
                </c:pt>
                <c:pt idx="318">
                  <c:v>8.1</c:v>
                </c:pt>
                <c:pt idx="319">
                  <c:v>9.8</c:v>
                </c:pt>
                <c:pt idx="320">
                  <c:v>10.4</c:v>
                </c:pt>
                <c:pt idx="321">
                  <c:v>8.6</c:v>
                </c:pt>
                <c:pt idx="322">
                  <c:v>6</c:v>
                </c:pt>
                <c:pt idx="323">
                  <c:v>7</c:v>
                </c:pt>
                <c:pt idx="324">
                  <c:v>7.8</c:v>
                </c:pt>
                <c:pt idx="325">
                  <c:v>6.7</c:v>
                </c:pt>
                <c:pt idx="326">
                  <c:v>4</c:v>
                </c:pt>
                <c:pt idx="327">
                  <c:v>7.3</c:v>
                </c:pt>
                <c:pt idx="328">
                  <c:v>6.3</c:v>
                </c:pt>
                <c:pt idx="329">
                  <c:v>9</c:v>
                </c:pt>
                <c:pt idx="330">
                  <c:v>11.2</c:v>
                </c:pt>
                <c:pt idx="331">
                  <c:v>8.6</c:v>
                </c:pt>
                <c:pt idx="332">
                  <c:v>8.9</c:v>
                </c:pt>
                <c:pt idx="333">
                  <c:v>7.3</c:v>
                </c:pt>
                <c:pt idx="334">
                  <c:v>10</c:v>
                </c:pt>
                <c:pt idx="335">
                  <c:v>7.7</c:v>
                </c:pt>
                <c:pt idx="336">
                  <c:v>7.5</c:v>
                </c:pt>
                <c:pt idx="337">
                  <c:v>8</c:v>
                </c:pt>
                <c:pt idx="338">
                  <c:v>10</c:v>
                </c:pt>
                <c:pt idx="339">
                  <c:v>6.9</c:v>
                </c:pt>
                <c:pt idx="340">
                  <c:v>9</c:v>
                </c:pt>
                <c:pt idx="341">
                  <c:v>10</c:v>
                </c:pt>
                <c:pt idx="342">
                  <c:v>11</c:v>
                </c:pt>
                <c:pt idx="343">
                  <c:v>8.5</c:v>
                </c:pt>
                <c:pt idx="344">
                  <c:v>4.6</c:v>
                </c:pt>
                <c:pt idx="345">
                  <c:v>10.4</c:v>
                </c:pt>
                <c:pt idx="346">
                  <c:v>12.2</c:v>
                </c:pt>
                <c:pt idx="347">
                  <c:v>11</c:v>
                </c:pt>
                <c:pt idx="348">
                  <c:v>13.1</c:v>
                </c:pt>
                <c:pt idx="349">
                  <c:v>12.5</c:v>
                </c:pt>
                <c:pt idx="350">
                  <c:v>7.3</c:v>
                </c:pt>
                <c:pt idx="351">
                  <c:v>10</c:v>
                </c:pt>
                <c:pt idx="352">
                  <c:v>6.9</c:v>
                </c:pt>
                <c:pt idx="353">
                  <c:v>10</c:v>
                </c:pt>
                <c:pt idx="354">
                  <c:v>11.2</c:v>
                </c:pt>
                <c:pt idx="355">
                  <c:v>7.4</c:v>
                </c:pt>
                <c:pt idx="356">
                  <c:v>11.3</c:v>
                </c:pt>
                <c:pt idx="357">
                  <c:v>6.5</c:v>
                </c:pt>
                <c:pt idx="358">
                  <c:v>6.3</c:v>
                </c:pt>
                <c:pt idx="359">
                  <c:v>8.1</c:v>
                </c:pt>
                <c:pt idx="360">
                  <c:v>9.8</c:v>
                </c:pt>
                <c:pt idx="361">
                  <c:v>7.1</c:v>
                </c:pt>
                <c:pt idx="362">
                  <c:v>9.6</c:v>
                </c:pt>
                <c:pt idx="363">
                  <c:v>9.9</c:v>
                </c:pt>
                <c:pt idx="364">
                  <c:v>8.4</c:v>
                </c:pt>
              </c:numCache>
            </c:numRef>
          </c:val>
        </c:ser>
        <c:axId val="31300861"/>
        <c:axId val="13272294"/>
      </c:barChart>
      <c:lineChart>
        <c:grouping val="standard"/>
        <c:varyColors val="0"/>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 Data'!$X$9:$X$373</c:f>
              <c:numCache>
                <c:ptCount val="365"/>
                <c:pt idx="0">
                  <c:v>6.6</c:v>
                </c:pt>
                <c:pt idx="1">
                  <c:v>6.7</c:v>
                </c:pt>
                <c:pt idx="2">
                  <c:v>6.3</c:v>
                </c:pt>
                <c:pt idx="3">
                  <c:v>6.4</c:v>
                </c:pt>
                <c:pt idx="4">
                  <c:v>6.4</c:v>
                </c:pt>
                <c:pt idx="5">
                  <c:v>6.5</c:v>
                </c:pt>
                <c:pt idx="6">
                  <c:v>6.2</c:v>
                </c:pt>
                <c:pt idx="7">
                  <c:v>6.4</c:v>
                </c:pt>
                <c:pt idx="8">
                  <c:v>6.5</c:v>
                </c:pt>
                <c:pt idx="9">
                  <c:v>6.7</c:v>
                </c:pt>
                <c:pt idx="10">
                  <c:v>6.3</c:v>
                </c:pt>
                <c:pt idx="11">
                  <c:v>6.1</c:v>
                </c:pt>
                <c:pt idx="12">
                  <c:v>6.3</c:v>
                </c:pt>
                <c:pt idx="13">
                  <c:v>6.3</c:v>
                </c:pt>
                <c:pt idx="14">
                  <c:v>6.4</c:v>
                </c:pt>
                <c:pt idx="15">
                  <c:v>6.1</c:v>
                </c:pt>
                <c:pt idx="16">
                  <c:v>6</c:v>
                </c:pt>
                <c:pt idx="17">
                  <c:v>6.4</c:v>
                </c:pt>
                <c:pt idx="18">
                  <c:v>6.3</c:v>
                </c:pt>
                <c:pt idx="19">
                  <c:v>6.3</c:v>
                </c:pt>
                <c:pt idx="20">
                  <c:v>6.4</c:v>
                </c:pt>
                <c:pt idx="21">
                  <c:v>6.3</c:v>
                </c:pt>
                <c:pt idx="22">
                  <c:v>6.1</c:v>
                </c:pt>
                <c:pt idx="23">
                  <c:v>6.2</c:v>
                </c:pt>
                <c:pt idx="24">
                  <c:v>6.3</c:v>
                </c:pt>
                <c:pt idx="25">
                  <c:v>6.3</c:v>
                </c:pt>
                <c:pt idx="26">
                  <c:v>6.4</c:v>
                </c:pt>
                <c:pt idx="27">
                  <c:v>6.3</c:v>
                </c:pt>
                <c:pt idx="28">
                  <c:v>6.5</c:v>
                </c:pt>
                <c:pt idx="29">
                  <c:v>6.5</c:v>
                </c:pt>
                <c:pt idx="30">
                  <c:v>6.6</c:v>
                </c:pt>
                <c:pt idx="31">
                  <c:v>6.7</c:v>
                </c:pt>
                <c:pt idx="32">
                  <c:v>6.7</c:v>
                </c:pt>
                <c:pt idx="33">
                  <c:v>7</c:v>
                </c:pt>
                <c:pt idx="34">
                  <c:v>7</c:v>
                </c:pt>
                <c:pt idx="35">
                  <c:v>6.9</c:v>
                </c:pt>
                <c:pt idx="36">
                  <c:v>6.9</c:v>
                </c:pt>
                <c:pt idx="37">
                  <c:v>6.9</c:v>
                </c:pt>
                <c:pt idx="38">
                  <c:v>7</c:v>
                </c:pt>
                <c:pt idx="39">
                  <c:v>6.7</c:v>
                </c:pt>
                <c:pt idx="40">
                  <c:v>6.8</c:v>
                </c:pt>
                <c:pt idx="41">
                  <c:v>6.5</c:v>
                </c:pt>
                <c:pt idx="42">
                  <c:v>6.5</c:v>
                </c:pt>
                <c:pt idx="43">
                  <c:v>6.4</c:v>
                </c:pt>
                <c:pt idx="44">
                  <c:v>6.5</c:v>
                </c:pt>
                <c:pt idx="45">
                  <c:v>6.7</c:v>
                </c:pt>
                <c:pt idx="46">
                  <c:v>6.6</c:v>
                </c:pt>
                <c:pt idx="47">
                  <c:v>6.7</c:v>
                </c:pt>
                <c:pt idx="48">
                  <c:v>6.8</c:v>
                </c:pt>
                <c:pt idx="49">
                  <c:v>6.8</c:v>
                </c:pt>
                <c:pt idx="50">
                  <c:v>6.7</c:v>
                </c:pt>
                <c:pt idx="51">
                  <c:v>7</c:v>
                </c:pt>
                <c:pt idx="52">
                  <c:v>7.2</c:v>
                </c:pt>
                <c:pt idx="53">
                  <c:v>7.1</c:v>
                </c:pt>
                <c:pt idx="54">
                  <c:v>7.1</c:v>
                </c:pt>
                <c:pt idx="55">
                  <c:v>7.2</c:v>
                </c:pt>
                <c:pt idx="56">
                  <c:v>7.4</c:v>
                </c:pt>
                <c:pt idx="57">
                  <c:v>7.7</c:v>
                </c:pt>
                <c:pt idx="58">
                  <c:v>7.6</c:v>
                </c:pt>
                <c:pt idx="59">
                  <c:v>7.6</c:v>
                </c:pt>
                <c:pt idx="60">
                  <c:v>7.7</c:v>
                </c:pt>
                <c:pt idx="61">
                  <c:v>7.8</c:v>
                </c:pt>
                <c:pt idx="62">
                  <c:v>7.9</c:v>
                </c:pt>
                <c:pt idx="63">
                  <c:v>8.2</c:v>
                </c:pt>
                <c:pt idx="64">
                  <c:v>8.5</c:v>
                </c:pt>
                <c:pt idx="65">
                  <c:v>8.4</c:v>
                </c:pt>
                <c:pt idx="66">
                  <c:v>8.4</c:v>
                </c:pt>
                <c:pt idx="67">
                  <c:v>8.5</c:v>
                </c:pt>
                <c:pt idx="68">
                  <c:v>8.9</c:v>
                </c:pt>
                <c:pt idx="69">
                  <c:v>9</c:v>
                </c:pt>
                <c:pt idx="70">
                  <c:v>8.7</c:v>
                </c:pt>
                <c:pt idx="71">
                  <c:v>8.7</c:v>
                </c:pt>
                <c:pt idx="72">
                  <c:v>8.9</c:v>
                </c:pt>
                <c:pt idx="73">
                  <c:v>9</c:v>
                </c:pt>
                <c:pt idx="74">
                  <c:v>9.4</c:v>
                </c:pt>
                <c:pt idx="75">
                  <c:v>9.8</c:v>
                </c:pt>
                <c:pt idx="76">
                  <c:v>9.6</c:v>
                </c:pt>
                <c:pt idx="77">
                  <c:v>9.5</c:v>
                </c:pt>
                <c:pt idx="78">
                  <c:v>9.8</c:v>
                </c:pt>
                <c:pt idx="79">
                  <c:v>9.6</c:v>
                </c:pt>
                <c:pt idx="80">
                  <c:v>9.9</c:v>
                </c:pt>
                <c:pt idx="81">
                  <c:v>10.3</c:v>
                </c:pt>
                <c:pt idx="82">
                  <c:v>10.3</c:v>
                </c:pt>
                <c:pt idx="83">
                  <c:v>10.3</c:v>
                </c:pt>
                <c:pt idx="84">
                  <c:v>10</c:v>
                </c:pt>
                <c:pt idx="85">
                  <c:v>10.1</c:v>
                </c:pt>
                <c:pt idx="86">
                  <c:v>10.3</c:v>
                </c:pt>
                <c:pt idx="87">
                  <c:v>10.4</c:v>
                </c:pt>
                <c:pt idx="88">
                  <c:v>10.7</c:v>
                </c:pt>
                <c:pt idx="89">
                  <c:v>10.8</c:v>
                </c:pt>
                <c:pt idx="90">
                  <c:v>10.9</c:v>
                </c:pt>
                <c:pt idx="91">
                  <c:v>10.9</c:v>
                </c:pt>
                <c:pt idx="92">
                  <c:v>10.8</c:v>
                </c:pt>
                <c:pt idx="93">
                  <c:v>10.7</c:v>
                </c:pt>
                <c:pt idx="94">
                  <c:v>10.9</c:v>
                </c:pt>
                <c:pt idx="95">
                  <c:v>11</c:v>
                </c:pt>
                <c:pt idx="96">
                  <c:v>11.1</c:v>
                </c:pt>
                <c:pt idx="97">
                  <c:v>11.2</c:v>
                </c:pt>
                <c:pt idx="98">
                  <c:v>11.3</c:v>
                </c:pt>
                <c:pt idx="99">
                  <c:v>11.5</c:v>
                </c:pt>
                <c:pt idx="100">
                  <c:v>11.7</c:v>
                </c:pt>
                <c:pt idx="101">
                  <c:v>11.7</c:v>
                </c:pt>
                <c:pt idx="102">
                  <c:v>11.6</c:v>
                </c:pt>
                <c:pt idx="103">
                  <c:v>11.9</c:v>
                </c:pt>
                <c:pt idx="104">
                  <c:v>12.2</c:v>
                </c:pt>
                <c:pt idx="105">
                  <c:v>12.3</c:v>
                </c:pt>
                <c:pt idx="106">
                  <c:v>12.2</c:v>
                </c:pt>
                <c:pt idx="107">
                  <c:v>12.5</c:v>
                </c:pt>
                <c:pt idx="108">
                  <c:v>12.6</c:v>
                </c:pt>
                <c:pt idx="109">
                  <c:v>12.7</c:v>
                </c:pt>
                <c:pt idx="110">
                  <c:v>13.1</c:v>
                </c:pt>
                <c:pt idx="111">
                  <c:v>13.1</c:v>
                </c:pt>
                <c:pt idx="112">
                  <c:v>13</c:v>
                </c:pt>
                <c:pt idx="113">
                  <c:v>13.1</c:v>
                </c:pt>
                <c:pt idx="114">
                  <c:v>13</c:v>
                </c:pt>
                <c:pt idx="115">
                  <c:v>13.1</c:v>
                </c:pt>
                <c:pt idx="116">
                  <c:v>13</c:v>
                </c:pt>
                <c:pt idx="117">
                  <c:v>13</c:v>
                </c:pt>
                <c:pt idx="118">
                  <c:v>13.1</c:v>
                </c:pt>
                <c:pt idx="119">
                  <c:v>13.6</c:v>
                </c:pt>
                <c:pt idx="120">
                  <c:v>13.7</c:v>
                </c:pt>
                <c:pt idx="121">
                  <c:v>14</c:v>
                </c:pt>
                <c:pt idx="122">
                  <c:v>14</c:v>
                </c:pt>
                <c:pt idx="123">
                  <c:v>14.5</c:v>
                </c:pt>
                <c:pt idx="124">
                  <c:v>14.4</c:v>
                </c:pt>
                <c:pt idx="125">
                  <c:v>14.8</c:v>
                </c:pt>
                <c:pt idx="126">
                  <c:v>14.8</c:v>
                </c:pt>
                <c:pt idx="127">
                  <c:v>14.8</c:v>
                </c:pt>
                <c:pt idx="128">
                  <c:v>14.8</c:v>
                </c:pt>
                <c:pt idx="129">
                  <c:v>15.1</c:v>
                </c:pt>
                <c:pt idx="130">
                  <c:v>15.8</c:v>
                </c:pt>
                <c:pt idx="131">
                  <c:v>16</c:v>
                </c:pt>
                <c:pt idx="132">
                  <c:v>16</c:v>
                </c:pt>
                <c:pt idx="133">
                  <c:v>15.8</c:v>
                </c:pt>
                <c:pt idx="134">
                  <c:v>15.5</c:v>
                </c:pt>
                <c:pt idx="135">
                  <c:v>15.5</c:v>
                </c:pt>
                <c:pt idx="136">
                  <c:v>15.5</c:v>
                </c:pt>
                <c:pt idx="137">
                  <c:v>15.6</c:v>
                </c:pt>
                <c:pt idx="138">
                  <c:v>15.7</c:v>
                </c:pt>
                <c:pt idx="139">
                  <c:v>15.8</c:v>
                </c:pt>
                <c:pt idx="140">
                  <c:v>16.1</c:v>
                </c:pt>
                <c:pt idx="141">
                  <c:v>16.6</c:v>
                </c:pt>
                <c:pt idx="142">
                  <c:v>16.9</c:v>
                </c:pt>
                <c:pt idx="143">
                  <c:v>17.1</c:v>
                </c:pt>
                <c:pt idx="144">
                  <c:v>16.8</c:v>
                </c:pt>
                <c:pt idx="145">
                  <c:v>16.8</c:v>
                </c:pt>
                <c:pt idx="146">
                  <c:v>16.9</c:v>
                </c:pt>
                <c:pt idx="147">
                  <c:v>17.1</c:v>
                </c:pt>
                <c:pt idx="148">
                  <c:v>17.2</c:v>
                </c:pt>
                <c:pt idx="149">
                  <c:v>17.5</c:v>
                </c:pt>
                <c:pt idx="150">
                  <c:v>17.7</c:v>
                </c:pt>
                <c:pt idx="151">
                  <c:v>17.8</c:v>
                </c:pt>
                <c:pt idx="152">
                  <c:v>17.9</c:v>
                </c:pt>
                <c:pt idx="153">
                  <c:v>18.1</c:v>
                </c:pt>
                <c:pt idx="154">
                  <c:v>18.4</c:v>
                </c:pt>
                <c:pt idx="155">
                  <c:v>18.2</c:v>
                </c:pt>
                <c:pt idx="156">
                  <c:v>18.4</c:v>
                </c:pt>
                <c:pt idx="157">
                  <c:v>18.3</c:v>
                </c:pt>
                <c:pt idx="158">
                  <c:v>18.1</c:v>
                </c:pt>
                <c:pt idx="159">
                  <c:v>18.3</c:v>
                </c:pt>
                <c:pt idx="160">
                  <c:v>18.2</c:v>
                </c:pt>
                <c:pt idx="161">
                  <c:v>18.3</c:v>
                </c:pt>
                <c:pt idx="162">
                  <c:v>18.5</c:v>
                </c:pt>
                <c:pt idx="163">
                  <c:v>18.6</c:v>
                </c:pt>
                <c:pt idx="164">
                  <c:v>18.4</c:v>
                </c:pt>
                <c:pt idx="165">
                  <c:v>18.7</c:v>
                </c:pt>
                <c:pt idx="166">
                  <c:v>18.8</c:v>
                </c:pt>
                <c:pt idx="167">
                  <c:v>19</c:v>
                </c:pt>
                <c:pt idx="168">
                  <c:v>18.9</c:v>
                </c:pt>
                <c:pt idx="169">
                  <c:v>19.1</c:v>
                </c:pt>
                <c:pt idx="170">
                  <c:v>18.9</c:v>
                </c:pt>
                <c:pt idx="171">
                  <c:v>18.9</c:v>
                </c:pt>
                <c:pt idx="172">
                  <c:v>19.2</c:v>
                </c:pt>
                <c:pt idx="173">
                  <c:v>19</c:v>
                </c:pt>
                <c:pt idx="174">
                  <c:v>19.1</c:v>
                </c:pt>
                <c:pt idx="175">
                  <c:v>19.4</c:v>
                </c:pt>
                <c:pt idx="176">
                  <c:v>19.5</c:v>
                </c:pt>
                <c:pt idx="177">
                  <c:v>19.4</c:v>
                </c:pt>
                <c:pt idx="178">
                  <c:v>19.9</c:v>
                </c:pt>
                <c:pt idx="179">
                  <c:v>19.8</c:v>
                </c:pt>
                <c:pt idx="180">
                  <c:v>19.9</c:v>
                </c:pt>
                <c:pt idx="181">
                  <c:v>20.1</c:v>
                </c:pt>
                <c:pt idx="182">
                  <c:v>20.1</c:v>
                </c:pt>
                <c:pt idx="183">
                  <c:v>20.1</c:v>
                </c:pt>
                <c:pt idx="184">
                  <c:v>20</c:v>
                </c:pt>
                <c:pt idx="185">
                  <c:v>20.2</c:v>
                </c:pt>
                <c:pt idx="186">
                  <c:v>20.3</c:v>
                </c:pt>
                <c:pt idx="187">
                  <c:v>20.3</c:v>
                </c:pt>
                <c:pt idx="188">
                  <c:v>20.3</c:v>
                </c:pt>
                <c:pt idx="189">
                  <c:v>20.1</c:v>
                </c:pt>
                <c:pt idx="190">
                  <c:v>20.2</c:v>
                </c:pt>
                <c:pt idx="191">
                  <c:v>20.8</c:v>
                </c:pt>
                <c:pt idx="192">
                  <c:v>20.8</c:v>
                </c:pt>
                <c:pt idx="193">
                  <c:v>20.8</c:v>
                </c:pt>
                <c:pt idx="194">
                  <c:v>20.5</c:v>
                </c:pt>
                <c:pt idx="195">
                  <c:v>20.3</c:v>
                </c:pt>
                <c:pt idx="196">
                  <c:v>20.2</c:v>
                </c:pt>
                <c:pt idx="197">
                  <c:v>20.3</c:v>
                </c:pt>
                <c:pt idx="198">
                  <c:v>20.4</c:v>
                </c:pt>
                <c:pt idx="199">
                  <c:v>20.6</c:v>
                </c:pt>
                <c:pt idx="200">
                  <c:v>20.6</c:v>
                </c:pt>
                <c:pt idx="201">
                  <c:v>20.6</c:v>
                </c:pt>
                <c:pt idx="202">
                  <c:v>20.4</c:v>
                </c:pt>
                <c:pt idx="203">
                  <c:v>20.3</c:v>
                </c:pt>
                <c:pt idx="204">
                  <c:v>20.3</c:v>
                </c:pt>
                <c:pt idx="205">
                  <c:v>20.7</c:v>
                </c:pt>
                <c:pt idx="206">
                  <c:v>20.3</c:v>
                </c:pt>
                <c:pt idx="207">
                  <c:v>20.3</c:v>
                </c:pt>
                <c:pt idx="208">
                  <c:v>20.4</c:v>
                </c:pt>
                <c:pt idx="209">
                  <c:v>20.6</c:v>
                </c:pt>
                <c:pt idx="210">
                  <c:v>20.7</c:v>
                </c:pt>
                <c:pt idx="211">
                  <c:v>20.6</c:v>
                </c:pt>
                <c:pt idx="212">
                  <c:v>20.6</c:v>
                </c:pt>
                <c:pt idx="213">
                  <c:v>20.5</c:v>
                </c:pt>
                <c:pt idx="214">
                  <c:v>20.2</c:v>
                </c:pt>
                <c:pt idx="215">
                  <c:v>20.1</c:v>
                </c:pt>
                <c:pt idx="216">
                  <c:v>20.7</c:v>
                </c:pt>
                <c:pt idx="217">
                  <c:v>20.3</c:v>
                </c:pt>
                <c:pt idx="218">
                  <c:v>20.2</c:v>
                </c:pt>
                <c:pt idx="219">
                  <c:v>20.4</c:v>
                </c:pt>
                <c:pt idx="220">
                  <c:v>20.3</c:v>
                </c:pt>
                <c:pt idx="221">
                  <c:v>20.4</c:v>
                </c:pt>
                <c:pt idx="222">
                  <c:v>20.3</c:v>
                </c:pt>
                <c:pt idx="223">
                  <c:v>20.4</c:v>
                </c:pt>
                <c:pt idx="224">
                  <c:v>20.3</c:v>
                </c:pt>
                <c:pt idx="225">
                  <c:v>20.4</c:v>
                </c:pt>
                <c:pt idx="226">
                  <c:v>20.2</c:v>
                </c:pt>
                <c:pt idx="227">
                  <c:v>20.2</c:v>
                </c:pt>
                <c:pt idx="228">
                  <c:v>20.2</c:v>
                </c:pt>
                <c:pt idx="229">
                  <c:v>20</c:v>
                </c:pt>
                <c:pt idx="230">
                  <c:v>19.9</c:v>
                </c:pt>
                <c:pt idx="231">
                  <c:v>19.9</c:v>
                </c:pt>
                <c:pt idx="232">
                  <c:v>19.7</c:v>
                </c:pt>
                <c:pt idx="233">
                  <c:v>19.9</c:v>
                </c:pt>
                <c:pt idx="234">
                  <c:v>19.4</c:v>
                </c:pt>
                <c:pt idx="235">
                  <c:v>19.5</c:v>
                </c:pt>
                <c:pt idx="236">
                  <c:v>19.5</c:v>
                </c:pt>
                <c:pt idx="237">
                  <c:v>19.4</c:v>
                </c:pt>
                <c:pt idx="238">
                  <c:v>19.4</c:v>
                </c:pt>
                <c:pt idx="239">
                  <c:v>19.5</c:v>
                </c:pt>
                <c:pt idx="240">
                  <c:v>19.2</c:v>
                </c:pt>
                <c:pt idx="241">
                  <c:v>19.1</c:v>
                </c:pt>
                <c:pt idx="242">
                  <c:v>18.9</c:v>
                </c:pt>
                <c:pt idx="243">
                  <c:v>18.8</c:v>
                </c:pt>
                <c:pt idx="244">
                  <c:v>19</c:v>
                </c:pt>
                <c:pt idx="245">
                  <c:v>18.9</c:v>
                </c:pt>
                <c:pt idx="246">
                  <c:v>18.9</c:v>
                </c:pt>
                <c:pt idx="247">
                  <c:v>19</c:v>
                </c:pt>
                <c:pt idx="248">
                  <c:v>18.8</c:v>
                </c:pt>
                <c:pt idx="249">
                  <c:v>19</c:v>
                </c:pt>
                <c:pt idx="250">
                  <c:v>18.8</c:v>
                </c:pt>
                <c:pt idx="251">
                  <c:v>18.4</c:v>
                </c:pt>
                <c:pt idx="252">
                  <c:v>18.2</c:v>
                </c:pt>
                <c:pt idx="253">
                  <c:v>18.2</c:v>
                </c:pt>
                <c:pt idx="254">
                  <c:v>17.9</c:v>
                </c:pt>
                <c:pt idx="255">
                  <c:v>17.7</c:v>
                </c:pt>
                <c:pt idx="256">
                  <c:v>17.4</c:v>
                </c:pt>
                <c:pt idx="257">
                  <c:v>17.2</c:v>
                </c:pt>
                <c:pt idx="258">
                  <c:v>17.4</c:v>
                </c:pt>
                <c:pt idx="259">
                  <c:v>17.5</c:v>
                </c:pt>
                <c:pt idx="260">
                  <c:v>17.3</c:v>
                </c:pt>
                <c:pt idx="261">
                  <c:v>16.8</c:v>
                </c:pt>
                <c:pt idx="262">
                  <c:v>16.8</c:v>
                </c:pt>
                <c:pt idx="263">
                  <c:v>16.5</c:v>
                </c:pt>
                <c:pt idx="264">
                  <c:v>16.5</c:v>
                </c:pt>
                <c:pt idx="265">
                  <c:v>16.5</c:v>
                </c:pt>
                <c:pt idx="266">
                  <c:v>16.3</c:v>
                </c:pt>
                <c:pt idx="267">
                  <c:v>16.4</c:v>
                </c:pt>
                <c:pt idx="268">
                  <c:v>16.4</c:v>
                </c:pt>
                <c:pt idx="269">
                  <c:v>16.3</c:v>
                </c:pt>
                <c:pt idx="270">
                  <c:v>16.3</c:v>
                </c:pt>
                <c:pt idx="271">
                  <c:v>15.9</c:v>
                </c:pt>
                <c:pt idx="272">
                  <c:v>15.7</c:v>
                </c:pt>
                <c:pt idx="273">
                  <c:v>15.8</c:v>
                </c:pt>
                <c:pt idx="274">
                  <c:v>15.3</c:v>
                </c:pt>
                <c:pt idx="275">
                  <c:v>15.3</c:v>
                </c:pt>
                <c:pt idx="276">
                  <c:v>15.2</c:v>
                </c:pt>
                <c:pt idx="277">
                  <c:v>15.1</c:v>
                </c:pt>
                <c:pt idx="278">
                  <c:v>15</c:v>
                </c:pt>
                <c:pt idx="279">
                  <c:v>14.8</c:v>
                </c:pt>
                <c:pt idx="280">
                  <c:v>14.7</c:v>
                </c:pt>
                <c:pt idx="281">
                  <c:v>14.6</c:v>
                </c:pt>
                <c:pt idx="282">
                  <c:v>14.5</c:v>
                </c:pt>
                <c:pt idx="283">
                  <c:v>14.3</c:v>
                </c:pt>
                <c:pt idx="284">
                  <c:v>14.2</c:v>
                </c:pt>
                <c:pt idx="285">
                  <c:v>13.8</c:v>
                </c:pt>
                <c:pt idx="286">
                  <c:v>13.6</c:v>
                </c:pt>
                <c:pt idx="287">
                  <c:v>13.3</c:v>
                </c:pt>
                <c:pt idx="288">
                  <c:v>13.1</c:v>
                </c:pt>
                <c:pt idx="289">
                  <c:v>13.4</c:v>
                </c:pt>
                <c:pt idx="290">
                  <c:v>13.2</c:v>
                </c:pt>
                <c:pt idx="291">
                  <c:v>13</c:v>
                </c:pt>
                <c:pt idx="292">
                  <c:v>12.6</c:v>
                </c:pt>
                <c:pt idx="293">
                  <c:v>12.6</c:v>
                </c:pt>
                <c:pt idx="294">
                  <c:v>12.4</c:v>
                </c:pt>
                <c:pt idx="295">
                  <c:v>12.2</c:v>
                </c:pt>
                <c:pt idx="296">
                  <c:v>12.1</c:v>
                </c:pt>
                <c:pt idx="297">
                  <c:v>11.8</c:v>
                </c:pt>
                <c:pt idx="298">
                  <c:v>11.6</c:v>
                </c:pt>
                <c:pt idx="299">
                  <c:v>11.7</c:v>
                </c:pt>
                <c:pt idx="300">
                  <c:v>11.7</c:v>
                </c:pt>
                <c:pt idx="301">
                  <c:v>11.3</c:v>
                </c:pt>
                <c:pt idx="302">
                  <c:v>11.5</c:v>
                </c:pt>
                <c:pt idx="303">
                  <c:v>11.2</c:v>
                </c:pt>
                <c:pt idx="304">
                  <c:v>11</c:v>
                </c:pt>
                <c:pt idx="305">
                  <c:v>11.2</c:v>
                </c:pt>
                <c:pt idx="306">
                  <c:v>11</c:v>
                </c:pt>
                <c:pt idx="307">
                  <c:v>10.9</c:v>
                </c:pt>
                <c:pt idx="308">
                  <c:v>11</c:v>
                </c:pt>
                <c:pt idx="309">
                  <c:v>10</c:v>
                </c:pt>
                <c:pt idx="310">
                  <c:v>10.3</c:v>
                </c:pt>
                <c:pt idx="311">
                  <c:v>10.2</c:v>
                </c:pt>
                <c:pt idx="312">
                  <c:v>10</c:v>
                </c:pt>
                <c:pt idx="313">
                  <c:v>10.2</c:v>
                </c:pt>
                <c:pt idx="314">
                  <c:v>10.2</c:v>
                </c:pt>
                <c:pt idx="315">
                  <c:v>9.9</c:v>
                </c:pt>
                <c:pt idx="316">
                  <c:v>9.4</c:v>
                </c:pt>
                <c:pt idx="317">
                  <c:v>9.1</c:v>
                </c:pt>
                <c:pt idx="318">
                  <c:v>8.9</c:v>
                </c:pt>
                <c:pt idx="319">
                  <c:v>8.6</c:v>
                </c:pt>
                <c:pt idx="320">
                  <c:v>8.4</c:v>
                </c:pt>
                <c:pt idx="321">
                  <c:v>8.5</c:v>
                </c:pt>
                <c:pt idx="322">
                  <c:v>8.6</c:v>
                </c:pt>
                <c:pt idx="323">
                  <c:v>8.5</c:v>
                </c:pt>
                <c:pt idx="324">
                  <c:v>8.3</c:v>
                </c:pt>
                <c:pt idx="325">
                  <c:v>8.5</c:v>
                </c:pt>
                <c:pt idx="326">
                  <c:v>8.7</c:v>
                </c:pt>
                <c:pt idx="327">
                  <c:v>8.7</c:v>
                </c:pt>
                <c:pt idx="328">
                  <c:v>8.5</c:v>
                </c:pt>
                <c:pt idx="329">
                  <c:v>8.2</c:v>
                </c:pt>
                <c:pt idx="330">
                  <c:v>8.2</c:v>
                </c:pt>
                <c:pt idx="331">
                  <c:v>8.1</c:v>
                </c:pt>
                <c:pt idx="332">
                  <c:v>8</c:v>
                </c:pt>
                <c:pt idx="333">
                  <c:v>7.9</c:v>
                </c:pt>
                <c:pt idx="334">
                  <c:v>8</c:v>
                </c:pt>
                <c:pt idx="335">
                  <c:v>7.9</c:v>
                </c:pt>
                <c:pt idx="336">
                  <c:v>8</c:v>
                </c:pt>
                <c:pt idx="337">
                  <c:v>7.8</c:v>
                </c:pt>
                <c:pt idx="338">
                  <c:v>7.8</c:v>
                </c:pt>
                <c:pt idx="339">
                  <c:v>7</c:v>
                </c:pt>
                <c:pt idx="340">
                  <c:v>7.5</c:v>
                </c:pt>
                <c:pt idx="341">
                  <c:v>7.3</c:v>
                </c:pt>
                <c:pt idx="342">
                  <c:v>7</c:v>
                </c:pt>
                <c:pt idx="343">
                  <c:v>7</c:v>
                </c:pt>
                <c:pt idx="344">
                  <c:v>7</c:v>
                </c:pt>
                <c:pt idx="345">
                  <c:v>7.1</c:v>
                </c:pt>
                <c:pt idx="346">
                  <c:v>7.3</c:v>
                </c:pt>
                <c:pt idx="347">
                  <c:v>7.3</c:v>
                </c:pt>
                <c:pt idx="348">
                  <c:v>7.1</c:v>
                </c:pt>
                <c:pt idx="349">
                  <c:v>7.2</c:v>
                </c:pt>
                <c:pt idx="350">
                  <c:v>7</c:v>
                </c:pt>
                <c:pt idx="351">
                  <c:v>6.8</c:v>
                </c:pt>
                <c:pt idx="352">
                  <c:v>6.4</c:v>
                </c:pt>
                <c:pt idx="353">
                  <c:v>6.4</c:v>
                </c:pt>
                <c:pt idx="354">
                  <c:v>6.5</c:v>
                </c:pt>
                <c:pt idx="355">
                  <c:v>6.7</c:v>
                </c:pt>
                <c:pt idx="356">
                  <c:v>6.5</c:v>
                </c:pt>
                <c:pt idx="357">
                  <c:v>6.8</c:v>
                </c:pt>
                <c:pt idx="358">
                  <c:v>6.5</c:v>
                </c:pt>
                <c:pt idx="359">
                  <c:v>6.7</c:v>
                </c:pt>
                <c:pt idx="360">
                  <c:v>6.5</c:v>
                </c:pt>
                <c:pt idx="361">
                  <c:v>6.6</c:v>
                </c:pt>
                <c:pt idx="362">
                  <c:v>6.6</c:v>
                </c:pt>
                <c:pt idx="363">
                  <c:v>6.4</c:v>
                </c:pt>
                <c:pt idx="364">
                  <c:v>6.3</c:v>
                </c:pt>
              </c:numCache>
            </c:numRef>
          </c:val>
          <c:smooth val="0"/>
        </c:ser>
        <c:axId val="31300861"/>
        <c:axId val="13272294"/>
      </c:lineChart>
      <c:catAx>
        <c:axId val="31300861"/>
        <c:scaling>
          <c:orientation val="minMax"/>
        </c:scaling>
        <c:axPos val="b"/>
        <c:delete val="0"/>
        <c:numFmt formatCode="General" sourceLinked="1"/>
        <c:majorTickMark val="out"/>
        <c:minorTickMark val="none"/>
        <c:tickLblPos val="nextTo"/>
        <c:crossAx val="13272294"/>
        <c:crosses val="autoZero"/>
        <c:auto val="1"/>
        <c:lblOffset val="100"/>
        <c:noMultiLvlLbl val="0"/>
      </c:catAx>
      <c:valAx>
        <c:axId val="13272294"/>
        <c:scaling>
          <c:orientation val="minMax"/>
        </c:scaling>
        <c:axPos val="l"/>
        <c:majorGridlines/>
        <c:delete val="0"/>
        <c:numFmt formatCode="General" sourceLinked="1"/>
        <c:majorTickMark val="out"/>
        <c:minorTickMark val="none"/>
        <c:tickLblPos val="nextTo"/>
        <c:crossAx val="3130086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Grass Minimum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Data'!$I$9:$I$373</c:f>
              <c:numCache>
                <c:ptCount val="365"/>
                <c:pt idx="0">
                  <c:v>-2.4</c:v>
                </c:pt>
                <c:pt idx="1">
                  <c:v>5</c:v>
                </c:pt>
                <c:pt idx="2">
                  <c:v>4.8</c:v>
                </c:pt>
                <c:pt idx="3">
                  <c:v>4</c:v>
                </c:pt>
                <c:pt idx="4">
                  <c:v>4.1</c:v>
                </c:pt>
                <c:pt idx="5">
                  <c:v>-1</c:v>
                </c:pt>
                <c:pt idx="6">
                  <c:v>5</c:v>
                </c:pt>
                <c:pt idx="7">
                  <c:v>4.5</c:v>
                </c:pt>
                <c:pt idx="8">
                  <c:v>-5.3</c:v>
                </c:pt>
                <c:pt idx="9">
                  <c:v>-5.5</c:v>
                </c:pt>
                <c:pt idx="10">
                  <c:v>-2.1</c:v>
                </c:pt>
                <c:pt idx="11">
                  <c:v>-3.1</c:v>
                </c:pt>
                <c:pt idx="12">
                  <c:v>-4</c:v>
                </c:pt>
                <c:pt idx="13">
                  <c:v>-2.5</c:v>
                </c:pt>
                <c:pt idx="14">
                  <c:v>-7</c:v>
                </c:pt>
                <c:pt idx="15">
                  <c:v>-9.8</c:v>
                </c:pt>
                <c:pt idx="16">
                  <c:v>-6.5</c:v>
                </c:pt>
                <c:pt idx="17">
                  <c:v>-2.1</c:v>
                </c:pt>
                <c:pt idx="18">
                  <c:v>-2.2</c:v>
                </c:pt>
                <c:pt idx="19">
                  <c:v>-3.4</c:v>
                </c:pt>
                <c:pt idx="20">
                  <c:v>-1.2</c:v>
                </c:pt>
                <c:pt idx="21">
                  <c:v>-5.8</c:v>
                </c:pt>
                <c:pt idx="22">
                  <c:v>-1</c:v>
                </c:pt>
                <c:pt idx="23">
                  <c:v>-2.2</c:v>
                </c:pt>
                <c:pt idx="24">
                  <c:v>-5.7</c:v>
                </c:pt>
                <c:pt idx="25">
                  <c:v>-1.6</c:v>
                </c:pt>
                <c:pt idx="26">
                  <c:v>4.8</c:v>
                </c:pt>
                <c:pt idx="27">
                  <c:v>-2.6</c:v>
                </c:pt>
                <c:pt idx="28">
                  <c:v>5</c:v>
                </c:pt>
                <c:pt idx="29">
                  <c:v>6.2</c:v>
                </c:pt>
                <c:pt idx="30">
                  <c:v>2.2</c:v>
                </c:pt>
                <c:pt idx="31">
                  <c:v>2.4</c:v>
                </c:pt>
                <c:pt idx="32">
                  <c:v>-3.1</c:v>
                </c:pt>
                <c:pt idx="33">
                  <c:v>-7.9</c:v>
                </c:pt>
                <c:pt idx="34">
                  <c:v>6</c:v>
                </c:pt>
                <c:pt idx="35">
                  <c:v>-1.6</c:v>
                </c:pt>
                <c:pt idx="36">
                  <c:v>2.4</c:v>
                </c:pt>
                <c:pt idx="37">
                  <c:v>-5.4</c:v>
                </c:pt>
                <c:pt idx="38">
                  <c:v>-2.6</c:v>
                </c:pt>
                <c:pt idx="39">
                  <c:v>-0.3</c:v>
                </c:pt>
                <c:pt idx="40">
                  <c:v>0.6</c:v>
                </c:pt>
                <c:pt idx="41">
                  <c:v>-0.4</c:v>
                </c:pt>
                <c:pt idx="42">
                  <c:v>-0.5</c:v>
                </c:pt>
                <c:pt idx="43">
                  <c:v>-1.3</c:v>
                </c:pt>
                <c:pt idx="44">
                  <c:v>0</c:v>
                </c:pt>
                <c:pt idx="45">
                  <c:v>-3.4</c:v>
                </c:pt>
                <c:pt idx="46">
                  <c:v>-3.6</c:v>
                </c:pt>
                <c:pt idx="47">
                  <c:v>-3</c:v>
                </c:pt>
                <c:pt idx="48">
                  <c:v>-2.3</c:v>
                </c:pt>
                <c:pt idx="49">
                  <c:v>-6</c:v>
                </c:pt>
                <c:pt idx="50">
                  <c:v>-2.1</c:v>
                </c:pt>
                <c:pt idx="51">
                  <c:v>-0.9</c:v>
                </c:pt>
                <c:pt idx="52">
                  <c:v>-1.4</c:v>
                </c:pt>
                <c:pt idx="53">
                  <c:v>-3.4</c:v>
                </c:pt>
                <c:pt idx="54">
                  <c:v>-3</c:v>
                </c:pt>
                <c:pt idx="55">
                  <c:v>-2.9</c:v>
                </c:pt>
                <c:pt idx="56">
                  <c:v>1.6</c:v>
                </c:pt>
                <c:pt idx="57">
                  <c:v>1.4</c:v>
                </c:pt>
                <c:pt idx="58">
                  <c:v>-4.6</c:v>
                </c:pt>
                <c:pt idx="59">
                  <c:v>0.5</c:v>
                </c:pt>
                <c:pt idx="60">
                  <c:v>0.1</c:v>
                </c:pt>
                <c:pt idx="61">
                  <c:v>-6.7</c:v>
                </c:pt>
                <c:pt idx="62">
                  <c:v>-3.3</c:v>
                </c:pt>
                <c:pt idx="63">
                  <c:v>-5.4</c:v>
                </c:pt>
                <c:pt idx="64">
                  <c:v>1.1</c:v>
                </c:pt>
                <c:pt idx="65">
                  <c:v>3.4</c:v>
                </c:pt>
                <c:pt idx="66">
                  <c:v>4.6</c:v>
                </c:pt>
                <c:pt idx="67">
                  <c:v>3.5</c:v>
                </c:pt>
                <c:pt idx="68">
                  <c:v>0</c:v>
                </c:pt>
                <c:pt idx="69">
                  <c:v>-4.7</c:v>
                </c:pt>
                <c:pt idx="70">
                  <c:v>-6.4</c:v>
                </c:pt>
                <c:pt idx="71">
                  <c:v>-5.6</c:v>
                </c:pt>
                <c:pt idx="72">
                  <c:v>-9.4</c:v>
                </c:pt>
                <c:pt idx="73">
                  <c:v>0.5</c:v>
                </c:pt>
                <c:pt idx="74">
                  <c:v>3.7</c:v>
                </c:pt>
                <c:pt idx="75">
                  <c:v>-1.7</c:v>
                </c:pt>
                <c:pt idx="76">
                  <c:v>-6.4</c:v>
                </c:pt>
                <c:pt idx="77">
                  <c:v>-3.9</c:v>
                </c:pt>
                <c:pt idx="78">
                  <c:v>-1.1</c:v>
                </c:pt>
                <c:pt idx="79">
                  <c:v>-2.4</c:v>
                </c:pt>
                <c:pt idx="80">
                  <c:v>0</c:v>
                </c:pt>
                <c:pt idx="81">
                  <c:v>-0.2</c:v>
                </c:pt>
                <c:pt idx="82">
                  <c:v>-2.8</c:v>
                </c:pt>
                <c:pt idx="83">
                  <c:v>-3.7</c:v>
                </c:pt>
                <c:pt idx="84">
                  <c:v>-2.6</c:v>
                </c:pt>
                <c:pt idx="85">
                  <c:v>-3.1</c:v>
                </c:pt>
                <c:pt idx="86">
                  <c:v>-7.3</c:v>
                </c:pt>
                <c:pt idx="87">
                  <c:v>-5.1</c:v>
                </c:pt>
                <c:pt idx="88">
                  <c:v>-7.5</c:v>
                </c:pt>
                <c:pt idx="89">
                  <c:v>-9</c:v>
                </c:pt>
                <c:pt idx="90">
                  <c:v>-3.5</c:v>
                </c:pt>
                <c:pt idx="91">
                  <c:v>-8.7</c:v>
                </c:pt>
                <c:pt idx="92">
                  <c:v>-7.1</c:v>
                </c:pt>
                <c:pt idx="93">
                  <c:v>-6</c:v>
                </c:pt>
                <c:pt idx="94">
                  <c:v>-4.7</c:v>
                </c:pt>
                <c:pt idx="95">
                  <c:v>-7.9</c:v>
                </c:pt>
                <c:pt idx="96">
                  <c:v>-7.5</c:v>
                </c:pt>
                <c:pt idx="97">
                  <c:v>-1.5</c:v>
                </c:pt>
                <c:pt idx="98">
                  <c:v>0</c:v>
                </c:pt>
                <c:pt idx="99">
                  <c:v>-4.8</c:v>
                </c:pt>
                <c:pt idx="100">
                  <c:v>3.6</c:v>
                </c:pt>
                <c:pt idx="101">
                  <c:v>1</c:v>
                </c:pt>
                <c:pt idx="102">
                  <c:v>-1</c:v>
                </c:pt>
                <c:pt idx="103">
                  <c:v>11.2</c:v>
                </c:pt>
                <c:pt idx="104">
                  <c:v>7.2</c:v>
                </c:pt>
                <c:pt idx="105">
                  <c:v>9.1</c:v>
                </c:pt>
                <c:pt idx="106">
                  <c:v>2.6</c:v>
                </c:pt>
                <c:pt idx="107">
                  <c:v>7.1</c:v>
                </c:pt>
                <c:pt idx="108">
                  <c:v>5.6</c:v>
                </c:pt>
                <c:pt idx="109">
                  <c:v>-2.4</c:v>
                </c:pt>
                <c:pt idx="110">
                  <c:v>-1.1</c:v>
                </c:pt>
                <c:pt idx="111">
                  <c:v>-1.3</c:v>
                </c:pt>
                <c:pt idx="112">
                  <c:v>3.1</c:v>
                </c:pt>
                <c:pt idx="113">
                  <c:v>3</c:v>
                </c:pt>
                <c:pt idx="114">
                  <c:v>7</c:v>
                </c:pt>
                <c:pt idx="115">
                  <c:v>3.5</c:v>
                </c:pt>
                <c:pt idx="116">
                  <c:v>-2.9</c:v>
                </c:pt>
                <c:pt idx="117">
                  <c:v>-3</c:v>
                </c:pt>
                <c:pt idx="118">
                  <c:v>1.8</c:v>
                </c:pt>
                <c:pt idx="119">
                  <c:v>-3</c:v>
                </c:pt>
                <c:pt idx="120">
                  <c:v>-4.2</c:v>
                </c:pt>
                <c:pt idx="121">
                  <c:v>-2.9</c:v>
                </c:pt>
                <c:pt idx="122">
                  <c:v>-1.4</c:v>
                </c:pt>
                <c:pt idx="123">
                  <c:v>7.3</c:v>
                </c:pt>
                <c:pt idx="124">
                  <c:v>0.3</c:v>
                </c:pt>
                <c:pt idx="125">
                  <c:v>-0.2</c:v>
                </c:pt>
                <c:pt idx="126">
                  <c:v>2.1</c:v>
                </c:pt>
                <c:pt idx="127">
                  <c:v>10.2</c:v>
                </c:pt>
                <c:pt idx="128">
                  <c:v>3.5</c:v>
                </c:pt>
                <c:pt idx="129">
                  <c:v>7.4</c:v>
                </c:pt>
                <c:pt idx="130">
                  <c:v>-0.1</c:v>
                </c:pt>
                <c:pt idx="131">
                  <c:v>2.2</c:v>
                </c:pt>
                <c:pt idx="132">
                  <c:v>5.5</c:v>
                </c:pt>
                <c:pt idx="133">
                  <c:v>0.3</c:v>
                </c:pt>
                <c:pt idx="134">
                  <c:v>3.6</c:v>
                </c:pt>
                <c:pt idx="135">
                  <c:v>-1.9</c:v>
                </c:pt>
                <c:pt idx="136">
                  <c:v>6</c:v>
                </c:pt>
                <c:pt idx="137">
                  <c:v>6.7</c:v>
                </c:pt>
                <c:pt idx="138">
                  <c:v>1.2</c:v>
                </c:pt>
                <c:pt idx="139">
                  <c:v>8.7</c:v>
                </c:pt>
                <c:pt idx="140">
                  <c:v>10</c:v>
                </c:pt>
                <c:pt idx="141">
                  <c:v>8</c:v>
                </c:pt>
                <c:pt idx="142">
                  <c:v>2.6</c:v>
                </c:pt>
                <c:pt idx="143">
                  <c:v>3.2</c:v>
                </c:pt>
                <c:pt idx="144">
                  <c:v>-1.5</c:v>
                </c:pt>
                <c:pt idx="145">
                  <c:v>-1.6</c:v>
                </c:pt>
                <c:pt idx="146">
                  <c:v>-0.5</c:v>
                </c:pt>
                <c:pt idx="147">
                  <c:v>7.5</c:v>
                </c:pt>
                <c:pt idx="148">
                  <c:v>7.5</c:v>
                </c:pt>
                <c:pt idx="149">
                  <c:v>8</c:v>
                </c:pt>
                <c:pt idx="150">
                  <c:v>10.6</c:v>
                </c:pt>
                <c:pt idx="151">
                  <c:v>5.4</c:v>
                </c:pt>
                <c:pt idx="152">
                  <c:v>4.5</c:v>
                </c:pt>
                <c:pt idx="153">
                  <c:v>1</c:v>
                </c:pt>
                <c:pt idx="154">
                  <c:v>1.3</c:v>
                </c:pt>
                <c:pt idx="155">
                  <c:v>8.1</c:v>
                </c:pt>
                <c:pt idx="156">
                  <c:v>7.1</c:v>
                </c:pt>
                <c:pt idx="157">
                  <c:v>4</c:v>
                </c:pt>
                <c:pt idx="158">
                  <c:v>4</c:v>
                </c:pt>
                <c:pt idx="159">
                  <c:v>8</c:v>
                </c:pt>
                <c:pt idx="160">
                  <c:v>4.9</c:v>
                </c:pt>
                <c:pt idx="161">
                  <c:v>5.8</c:v>
                </c:pt>
                <c:pt idx="162">
                  <c:v>10.5</c:v>
                </c:pt>
                <c:pt idx="163">
                  <c:v>11.3</c:v>
                </c:pt>
                <c:pt idx="164">
                  <c:v>4.1</c:v>
                </c:pt>
                <c:pt idx="165">
                  <c:v>6.4</c:v>
                </c:pt>
                <c:pt idx="166">
                  <c:v>8</c:v>
                </c:pt>
                <c:pt idx="167">
                  <c:v>9.5</c:v>
                </c:pt>
                <c:pt idx="168">
                  <c:v>6.3</c:v>
                </c:pt>
                <c:pt idx="169">
                  <c:v>14.5</c:v>
                </c:pt>
                <c:pt idx="170">
                  <c:v>9</c:v>
                </c:pt>
                <c:pt idx="171">
                  <c:v>12.7</c:v>
                </c:pt>
                <c:pt idx="172">
                  <c:v>10</c:v>
                </c:pt>
                <c:pt idx="173">
                  <c:v>10</c:v>
                </c:pt>
                <c:pt idx="174">
                  <c:v>9.5</c:v>
                </c:pt>
                <c:pt idx="175">
                  <c:v>2.6</c:v>
                </c:pt>
                <c:pt idx="176">
                  <c:v>9</c:v>
                </c:pt>
                <c:pt idx="177">
                  <c:v>6.5</c:v>
                </c:pt>
                <c:pt idx="178">
                  <c:v>11.2</c:v>
                </c:pt>
                <c:pt idx="179">
                  <c:v>8</c:v>
                </c:pt>
                <c:pt idx="180">
                  <c:v>9.3</c:v>
                </c:pt>
                <c:pt idx="181">
                  <c:v>10.5</c:v>
                </c:pt>
                <c:pt idx="182">
                  <c:v>5.1</c:v>
                </c:pt>
                <c:pt idx="183">
                  <c:v>12.4</c:v>
                </c:pt>
                <c:pt idx="184">
                  <c:v>6.6</c:v>
                </c:pt>
                <c:pt idx="185">
                  <c:v>6</c:v>
                </c:pt>
                <c:pt idx="186">
                  <c:v>10.1</c:v>
                </c:pt>
                <c:pt idx="187">
                  <c:v>10</c:v>
                </c:pt>
                <c:pt idx="188">
                  <c:v>10.6</c:v>
                </c:pt>
                <c:pt idx="189">
                  <c:v>8.6</c:v>
                </c:pt>
                <c:pt idx="190">
                  <c:v>9.1</c:v>
                </c:pt>
                <c:pt idx="191">
                  <c:v>9.2</c:v>
                </c:pt>
                <c:pt idx="192">
                  <c:v>5.9</c:v>
                </c:pt>
                <c:pt idx="193">
                  <c:v>9.5</c:v>
                </c:pt>
                <c:pt idx="194">
                  <c:v>12.3</c:v>
                </c:pt>
                <c:pt idx="195">
                  <c:v>7</c:v>
                </c:pt>
                <c:pt idx="196">
                  <c:v>8.6</c:v>
                </c:pt>
                <c:pt idx="197">
                  <c:v>8.9</c:v>
                </c:pt>
                <c:pt idx="198">
                  <c:v>10.9</c:v>
                </c:pt>
                <c:pt idx="199">
                  <c:v>9.5</c:v>
                </c:pt>
                <c:pt idx="200">
                  <c:v>14.2</c:v>
                </c:pt>
                <c:pt idx="201">
                  <c:v>12.2</c:v>
                </c:pt>
                <c:pt idx="202">
                  <c:v>11.2</c:v>
                </c:pt>
                <c:pt idx="203">
                  <c:v>14.7</c:v>
                </c:pt>
                <c:pt idx="204">
                  <c:v>11.7</c:v>
                </c:pt>
                <c:pt idx="205">
                  <c:v>13.1</c:v>
                </c:pt>
                <c:pt idx="206">
                  <c:v>9.7</c:v>
                </c:pt>
                <c:pt idx="207">
                  <c:v>7.3</c:v>
                </c:pt>
                <c:pt idx="208">
                  <c:v>12.4</c:v>
                </c:pt>
                <c:pt idx="209">
                  <c:v>13.1</c:v>
                </c:pt>
                <c:pt idx="210">
                  <c:v>7.9</c:v>
                </c:pt>
                <c:pt idx="211">
                  <c:v>10.2</c:v>
                </c:pt>
                <c:pt idx="212">
                  <c:v>15.7</c:v>
                </c:pt>
                <c:pt idx="213">
                  <c:v>13.1</c:v>
                </c:pt>
                <c:pt idx="214">
                  <c:v>10.7</c:v>
                </c:pt>
                <c:pt idx="215">
                  <c:v>9.6</c:v>
                </c:pt>
                <c:pt idx="216">
                  <c:v>14</c:v>
                </c:pt>
                <c:pt idx="217">
                  <c:v>5.3</c:v>
                </c:pt>
                <c:pt idx="218">
                  <c:v>5.6</c:v>
                </c:pt>
                <c:pt idx="219">
                  <c:v>5.8</c:v>
                </c:pt>
                <c:pt idx="220">
                  <c:v>14.4</c:v>
                </c:pt>
                <c:pt idx="221">
                  <c:v>12.5</c:v>
                </c:pt>
                <c:pt idx="222">
                  <c:v>10.7</c:v>
                </c:pt>
                <c:pt idx="223">
                  <c:v>10.6</c:v>
                </c:pt>
                <c:pt idx="224">
                  <c:v>5.6</c:v>
                </c:pt>
                <c:pt idx="225">
                  <c:v>6.1</c:v>
                </c:pt>
                <c:pt idx="226">
                  <c:v>15.5</c:v>
                </c:pt>
                <c:pt idx="227">
                  <c:v>14.9</c:v>
                </c:pt>
                <c:pt idx="228">
                  <c:v>7.9</c:v>
                </c:pt>
                <c:pt idx="229">
                  <c:v>12.4</c:v>
                </c:pt>
                <c:pt idx="230">
                  <c:v>7</c:v>
                </c:pt>
                <c:pt idx="231">
                  <c:v>7.3</c:v>
                </c:pt>
                <c:pt idx="232">
                  <c:v>8.6</c:v>
                </c:pt>
                <c:pt idx="233">
                  <c:v>12.1</c:v>
                </c:pt>
                <c:pt idx="234">
                  <c:v>11.6</c:v>
                </c:pt>
                <c:pt idx="235">
                  <c:v>14.8</c:v>
                </c:pt>
                <c:pt idx="236">
                  <c:v>11.9</c:v>
                </c:pt>
                <c:pt idx="237">
                  <c:v>11.9</c:v>
                </c:pt>
                <c:pt idx="238">
                  <c:v>7.8</c:v>
                </c:pt>
                <c:pt idx="239">
                  <c:v>8.4</c:v>
                </c:pt>
                <c:pt idx="240">
                  <c:v>7.1</c:v>
                </c:pt>
                <c:pt idx="241">
                  <c:v>9.5</c:v>
                </c:pt>
                <c:pt idx="242">
                  <c:v>6.4</c:v>
                </c:pt>
                <c:pt idx="243">
                  <c:v>4.6</c:v>
                </c:pt>
                <c:pt idx="244">
                  <c:v>9.5</c:v>
                </c:pt>
                <c:pt idx="245">
                  <c:v>9.6</c:v>
                </c:pt>
                <c:pt idx="246">
                  <c:v>7.5</c:v>
                </c:pt>
                <c:pt idx="247">
                  <c:v>7.2</c:v>
                </c:pt>
                <c:pt idx="248">
                  <c:v>10.4</c:v>
                </c:pt>
                <c:pt idx="249">
                  <c:v>5.5</c:v>
                </c:pt>
                <c:pt idx="250">
                  <c:v>2.3</c:v>
                </c:pt>
                <c:pt idx="251">
                  <c:v>3</c:v>
                </c:pt>
                <c:pt idx="252">
                  <c:v>5.3</c:v>
                </c:pt>
                <c:pt idx="253">
                  <c:v>5.2</c:v>
                </c:pt>
                <c:pt idx="254">
                  <c:v>11.5</c:v>
                </c:pt>
                <c:pt idx="255">
                  <c:v>11.6</c:v>
                </c:pt>
                <c:pt idx="256">
                  <c:v>7.7</c:v>
                </c:pt>
                <c:pt idx="257">
                  <c:v>0.6</c:v>
                </c:pt>
                <c:pt idx="258">
                  <c:v>4.8</c:v>
                </c:pt>
                <c:pt idx="259">
                  <c:v>6.7</c:v>
                </c:pt>
                <c:pt idx="260">
                  <c:v>6.1</c:v>
                </c:pt>
                <c:pt idx="261">
                  <c:v>7</c:v>
                </c:pt>
                <c:pt idx="262">
                  <c:v>10.1</c:v>
                </c:pt>
                <c:pt idx="263">
                  <c:v>6.4</c:v>
                </c:pt>
                <c:pt idx="264">
                  <c:v>9.3</c:v>
                </c:pt>
                <c:pt idx="265">
                  <c:v>7.6</c:v>
                </c:pt>
                <c:pt idx="266">
                  <c:v>9</c:v>
                </c:pt>
                <c:pt idx="267">
                  <c:v>9.5</c:v>
                </c:pt>
                <c:pt idx="268">
                  <c:v>10.2</c:v>
                </c:pt>
                <c:pt idx="269">
                  <c:v>6.1</c:v>
                </c:pt>
                <c:pt idx="270">
                  <c:v>6.2</c:v>
                </c:pt>
                <c:pt idx="271">
                  <c:v>9.1</c:v>
                </c:pt>
                <c:pt idx="272">
                  <c:v>9.9</c:v>
                </c:pt>
                <c:pt idx="273">
                  <c:v>7.3</c:v>
                </c:pt>
                <c:pt idx="274">
                  <c:v>11.5</c:v>
                </c:pt>
                <c:pt idx="275">
                  <c:v>12.4</c:v>
                </c:pt>
                <c:pt idx="276">
                  <c:v>14.6</c:v>
                </c:pt>
                <c:pt idx="277">
                  <c:v>11.9</c:v>
                </c:pt>
                <c:pt idx="278">
                  <c:v>4.1</c:v>
                </c:pt>
                <c:pt idx="279">
                  <c:v>9.9</c:v>
                </c:pt>
                <c:pt idx="280">
                  <c:v>8.9</c:v>
                </c:pt>
                <c:pt idx="281">
                  <c:v>8</c:v>
                </c:pt>
                <c:pt idx="282">
                  <c:v>2.5</c:v>
                </c:pt>
                <c:pt idx="283">
                  <c:v>5</c:v>
                </c:pt>
                <c:pt idx="284">
                  <c:v>9.1</c:v>
                </c:pt>
                <c:pt idx="285">
                  <c:v>9.4</c:v>
                </c:pt>
                <c:pt idx="286">
                  <c:v>7.7</c:v>
                </c:pt>
                <c:pt idx="287">
                  <c:v>3.2</c:v>
                </c:pt>
                <c:pt idx="288">
                  <c:v>1.1</c:v>
                </c:pt>
                <c:pt idx="289">
                  <c:v>3</c:v>
                </c:pt>
                <c:pt idx="290">
                  <c:v>5.5</c:v>
                </c:pt>
                <c:pt idx="291">
                  <c:v>11.5</c:v>
                </c:pt>
                <c:pt idx="292">
                  <c:v>8.9</c:v>
                </c:pt>
                <c:pt idx="293">
                  <c:v>10.4</c:v>
                </c:pt>
                <c:pt idx="294">
                  <c:v>14.6</c:v>
                </c:pt>
                <c:pt idx="295">
                  <c:v>11.3</c:v>
                </c:pt>
                <c:pt idx="296">
                  <c:v>1</c:v>
                </c:pt>
                <c:pt idx="297">
                  <c:v>9</c:v>
                </c:pt>
                <c:pt idx="298">
                  <c:v>11.2</c:v>
                </c:pt>
                <c:pt idx="299">
                  <c:v>7</c:v>
                </c:pt>
                <c:pt idx="300">
                  <c:v>7.4</c:v>
                </c:pt>
                <c:pt idx="301">
                  <c:v>4.2</c:v>
                </c:pt>
                <c:pt idx="302">
                  <c:v>-2</c:v>
                </c:pt>
                <c:pt idx="303">
                  <c:v>5.5</c:v>
                </c:pt>
                <c:pt idx="304">
                  <c:v>6.6</c:v>
                </c:pt>
                <c:pt idx="305">
                  <c:v>3.2</c:v>
                </c:pt>
                <c:pt idx="306">
                  <c:v>3</c:v>
                </c:pt>
                <c:pt idx="307">
                  <c:v>-2</c:v>
                </c:pt>
                <c:pt idx="308">
                  <c:v>-3</c:v>
                </c:pt>
                <c:pt idx="309">
                  <c:v>4.5</c:v>
                </c:pt>
                <c:pt idx="310">
                  <c:v>0.2</c:v>
                </c:pt>
                <c:pt idx="311">
                  <c:v>-1.4</c:v>
                </c:pt>
                <c:pt idx="312">
                  <c:v>-2.5</c:v>
                </c:pt>
                <c:pt idx="313">
                  <c:v>-4.1</c:v>
                </c:pt>
                <c:pt idx="314">
                  <c:v>-2.5</c:v>
                </c:pt>
                <c:pt idx="315">
                  <c:v>0.6</c:v>
                </c:pt>
                <c:pt idx="316">
                  <c:v>-4.3</c:v>
                </c:pt>
                <c:pt idx="317">
                  <c:v>4</c:v>
                </c:pt>
                <c:pt idx="318">
                  <c:v>-5</c:v>
                </c:pt>
                <c:pt idx="319">
                  <c:v>4.1</c:v>
                </c:pt>
                <c:pt idx="320">
                  <c:v>-0.5</c:v>
                </c:pt>
                <c:pt idx="321">
                  <c:v>5</c:v>
                </c:pt>
                <c:pt idx="322">
                  <c:v>-2.2</c:v>
                </c:pt>
                <c:pt idx="323">
                  <c:v>-7.1</c:v>
                </c:pt>
                <c:pt idx="324">
                  <c:v>1.5</c:v>
                </c:pt>
                <c:pt idx="325">
                  <c:v>-4.8</c:v>
                </c:pt>
                <c:pt idx="326">
                  <c:v>-7.6</c:v>
                </c:pt>
                <c:pt idx="327">
                  <c:v>-3.3</c:v>
                </c:pt>
                <c:pt idx="328">
                  <c:v>-1.8</c:v>
                </c:pt>
                <c:pt idx="329">
                  <c:v>-6.4</c:v>
                </c:pt>
                <c:pt idx="330">
                  <c:v>4</c:v>
                </c:pt>
                <c:pt idx="331">
                  <c:v>-2.3</c:v>
                </c:pt>
                <c:pt idx="332">
                  <c:v>4</c:v>
                </c:pt>
                <c:pt idx="333">
                  <c:v>-1.5</c:v>
                </c:pt>
                <c:pt idx="334">
                  <c:v>-2.8</c:v>
                </c:pt>
                <c:pt idx="335">
                  <c:v>-1.1</c:v>
                </c:pt>
                <c:pt idx="336">
                  <c:v>3</c:v>
                </c:pt>
                <c:pt idx="337">
                  <c:v>-1.2</c:v>
                </c:pt>
                <c:pt idx="338">
                  <c:v>0</c:v>
                </c:pt>
                <c:pt idx="339">
                  <c:v>-0.9</c:v>
                </c:pt>
                <c:pt idx="340">
                  <c:v>0.1</c:v>
                </c:pt>
                <c:pt idx="341">
                  <c:v>0.9</c:v>
                </c:pt>
                <c:pt idx="342">
                  <c:v>4.8</c:v>
                </c:pt>
                <c:pt idx="343">
                  <c:v>-2.5</c:v>
                </c:pt>
                <c:pt idx="344">
                  <c:v>-4.9</c:v>
                </c:pt>
                <c:pt idx="345">
                  <c:v>-2.5</c:v>
                </c:pt>
                <c:pt idx="346">
                  <c:v>9</c:v>
                </c:pt>
                <c:pt idx="347">
                  <c:v>-1.1</c:v>
                </c:pt>
                <c:pt idx="348">
                  <c:v>-0.4</c:v>
                </c:pt>
                <c:pt idx="349">
                  <c:v>10</c:v>
                </c:pt>
                <c:pt idx="350">
                  <c:v>-4.5</c:v>
                </c:pt>
                <c:pt idx="351">
                  <c:v>-0.1</c:v>
                </c:pt>
                <c:pt idx="352">
                  <c:v>-2.3</c:v>
                </c:pt>
                <c:pt idx="353">
                  <c:v>-4</c:v>
                </c:pt>
                <c:pt idx="354">
                  <c:v>7</c:v>
                </c:pt>
                <c:pt idx="355">
                  <c:v>1.9</c:v>
                </c:pt>
                <c:pt idx="356">
                  <c:v>-0.5</c:v>
                </c:pt>
                <c:pt idx="357">
                  <c:v>2.4</c:v>
                </c:pt>
                <c:pt idx="358">
                  <c:v>-1</c:v>
                </c:pt>
                <c:pt idx="359">
                  <c:v>-5.2</c:v>
                </c:pt>
                <c:pt idx="360">
                  <c:v>2</c:v>
                </c:pt>
                <c:pt idx="361">
                  <c:v>-0.7</c:v>
                </c:pt>
                <c:pt idx="362">
                  <c:v>-6.2</c:v>
                </c:pt>
                <c:pt idx="363">
                  <c:v>0.1</c:v>
                </c:pt>
                <c:pt idx="364">
                  <c:v>-0.9</c:v>
                </c:pt>
              </c:numCache>
            </c:numRef>
          </c:val>
        </c:ser>
        <c:axId val="52341783"/>
        <c:axId val="1314000"/>
      </c:barChart>
      <c:catAx>
        <c:axId val="52341783"/>
        <c:scaling>
          <c:orientation val="minMax"/>
        </c:scaling>
        <c:axPos val="b"/>
        <c:delete val="0"/>
        <c:numFmt formatCode="General" sourceLinked="1"/>
        <c:majorTickMark val="out"/>
        <c:minorTickMark val="none"/>
        <c:tickLblPos val="nextTo"/>
        <c:crossAx val="1314000"/>
        <c:crosses val="autoZero"/>
        <c:auto val="1"/>
        <c:lblOffset val="100"/>
        <c:noMultiLvlLbl val="0"/>
      </c:catAx>
      <c:valAx>
        <c:axId val="1314000"/>
        <c:scaling>
          <c:orientation val="minMax"/>
        </c:scaling>
        <c:axPos val="l"/>
        <c:majorGridlines/>
        <c:delete val="0"/>
        <c:numFmt formatCode="General" sourceLinked="1"/>
        <c:majorTickMark val="out"/>
        <c:minorTickMark val="none"/>
        <c:tickLblPos val="nextTo"/>
        <c:crossAx val="523417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Wind Average</a:t>
            </a:r>
          </a:p>
        </c:rich>
      </c:tx>
      <c:layout/>
      <c:spPr>
        <a:noFill/>
        <a:ln>
          <a:noFill/>
        </a:ln>
      </c:spPr>
    </c:title>
    <c:plotArea>
      <c:layout/>
      <c:barChart>
        <c:barDir val="col"/>
        <c:grouping val="clustered"/>
        <c:varyColors val="0"/>
        <c:ser>
          <c:idx val="0"/>
          <c:order val="0"/>
          <c:tx>
            <c:strRef>
              <c:f>' Data'!$M$9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 Data'!$M$10:$M$39</c:f>
              <c:numCache>
                <c:ptCount val="30"/>
              </c:numCache>
            </c:numRef>
          </c:val>
        </c:ser>
        <c:axId val="11826001"/>
        <c:axId val="39325146"/>
      </c:barChart>
      <c:catAx>
        <c:axId val="11826001"/>
        <c:scaling>
          <c:orientation val="minMax"/>
        </c:scaling>
        <c:axPos val="b"/>
        <c:delete val="0"/>
        <c:numFmt formatCode="General" sourceLinked="1"/>
        <c:majorTickMark val="out"/>
        <c:minorTickMark val="none"/>
        <c:tickLblPos val="nextTo"/>
        <c:crossAx val="39325146"/>
        <c:crosses val="autoZero"/>
        <c:auto val="1"/>
        <c:lblOffset val="100"/>
        <c:noMultiLvlLbl val="0"/>
      </c:catAx>
      <c:valAx>
        <c:axId val="39325146"/>
        <c:scaling>
          <c:orientation val="minMax"/>
        </c:scaling>
        <c:axPos val="l"/>
        <c:majorGridlines/>
        <c:delete val="0"/>
        <c:numFmt formatCode="General" sourceLinked="1"/>
        <c:majorTickMark val="out"/>
        <c:minorTickMark val="none"/>
        <c:tickLblPos val="nextTo"/>
        <c:crossAx val="118260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Wind Gusts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Data'!$N$9:$N$373</c:f>
              <c:numCache>
                <c:ptCount val="365"/>
                <c:pt idx="0">
                  <c:v>24.2</c:v>
                </c:pt>
                <c:pt idx="1">
                  <c:v>19.7</c:v>
                </c:pt>
                <c:pt idx="2">
                  <c:v>20.5</c:v>
                </c:pt>
                <c:pt idx="3">
                  <c:v>15.6</c:v>
                </c:pt>
                <c:pt idx="4">
                  <c:v>15.1</c:v>
                </c:pt>
                <c:pt idx="5">
                  <c:v>13.9</c:v>
                </c:pt>
                <c:pt idx="6">
                  <c:v>16.6</c:v>
                </c:pt>
                <c:pt idx="7">
                  <c:v>13.9</c:v>
                </c:pt>
                <c:pt idx="8">
                  <c:v>9.1</c:v>
                </c:pt>
                <c:pt idx="9">
                  <c:v>7.3</c:v>
                </c:pt>
                <c:pt idx="10">
                  <c:v>17.1</c:v>
                </c:pt>
                <c:pt idx="11">
                  <c:v>25.4</c:v>
                </c:pt>
                <c:pt idx="12">
                  <c:v>4.7</c:v>
                </c:pt>
                <c:pt idx="13">
                  <c:v>10.9</c:v>
                </c:pt>
                <c:pt idx="14">
                  <c:v>13.1</c:v>
                </c:pt>
                <c:pt idx="15">
                  <c:v>6.9</c:v>
                </c:pt>
                <c:pt idx="16">
                  <c:v>25</c:v>
                </c:pt>
                <c:pt idx="17">
                  <c:v>24.4</c:v>
                </c:pt>
                <c:pt idx="18">
                  <c:v>19.5</c:v>
                </c:pt>
                <c:pt idx="19">
                  <c:v>22.5</c:v>
                </c:pt>
                <c:pt idx="20">
                  <c:v>7.9</c:v>
                </c:pt>
                <c:pt idx="21">
                  <c:v>15.4</c:v>
                </c:pt>
                <c:pt idx="22">
                  <c:v>18.4</c:v>
                </c:pt>
                <c:pt idx="23">
                  <c:v>8.8</c:v>
                </c:pt>
                <c:pt idx="24">
                  <c:v>30.4</c:v>
                </c:pt>
                <c:pt idx="25">
                  <c:v>21.6</c:v>
                </c:pt>
                <c:pt idx="26">
                  <c:v>36.2</c:v>
                </c:pt>
                <c:pt idx="27">
                  <c:v>33.8</c:v>
                </c:pt>
                <c:pt idx="28">
                  <c:v>21.9</c:v>
                </c:pt>
                <c:pt idx="29">
                  <c:v>43.5</c:v>
                </c:pt>
                <c:pt idx="30">
                  <c:v>38.2</c:v>
                </c:pt>
                <c:pt idx="31">
                  <c:v>20</c:v>
                </c:pt>
                <c:pt idx="32">
                  <c:v>14</c:v>
                </c:pt>
                <c:pt idx="33">
                  <c:v>20.3</c:v>
                </c:pt>
                <c:pt idx="34">
                  <c:v>41.7</c:v>
                </c:pt>
                <c:pt idx="35">
                  <c:v>29.5</c:v>
                </c:pt>
                <c:pt idx="36">
                  <c:v>19.2</c:v>
                </c:pt>
                <c:pt idx="37">
                  <c:v>13.5</c:v>
                </c:pt>
                <c:pt idx="38">
                  <c:v>12.9</c:v>
                </c:pt>
                <c:pt idx="39">
                  <c:v>11.6</c:v>
                </c:pt>
                <c:pt idx="40">
                  <c:v>35.4</c:v>
                </c:pt>
                <c:pt idx="41">
                  <c:v>25.5</c:v>
                </c:pt>
                <c:pt idx="42">
                  <c:v>15.3</c:v>
                </c:pt>
                <c:pt idx="43">
                  <c:v>28.9</c:v>
                </c:pt>
                <c:pt idx="44">
                  <c:v>26.8</c:v>
                </c:pt>
                <c:pt idx="45">
                  <c:v>10</c:v>
                </c:pt>
                <c:pt idx="46">
                  <c:v>9.7</c:v>
                </c:pt>
                <c:pt idx="47">
                  <c:v>19.4</c:v>
                </c:pt>
                <c:pt idx="48">
                  <c:v>24.1</c:v>
                </c:pt>
                <c:pt idx="49">
                  <c:v>12.6</c:v>
                </c:pt>
                <c:pt idx="50">
                  <c:v>29.3</c:v>
                </c:pt>
                <c:pt idx="51">
                  <c:v>28.9</c:v>
                </c:pt>
                <c:pt idx="52">
                  <c:v>17.2</c:v>
                </c:pt>
                <c:pt idx="53">
                  <c:v>10.8</c:v>
                </c:pt>
                <c:pt idx="54">
                  <c:v>14.8</c:v>
                </c:pt>
                <c:pt idx="55">
                  <c:v>12</c:v>
                </c:pt>
                <c:pt idx="56">
                  <c:v>19</c:v>
                </c:pt>
                <c:pt idx="57">
                  <c:v>16</c:v>
                </c:pt>
                <c:pt idx="58">
                  <c:v>17.2</c:v>
                </c:pt>
                <c:pt idx="59">
                  <c:v>19.8</c:v>
                </c:pt>
                <c:pt idx="60">
                  <c:v>11.4</c:v>
                </c:pt>
                <c:pt idx="61">
                  <c:v>19</c:v>
                </c:pt>
                <c:pt idx="62">
                  <c:v>17.7</c:v>
                </c:pt>
                <c:pt idx="63">
                  <c:v>9</c:v>
                </c:pt>
                <c:pt idx="64">
                  <c:v>17.4</c:v>
                </c:pt>
                <c:pt idx="65">
                  <c:v>16</c:v>
                </c:pt>
                <c:pt idx="66">
                  <c:v>17.8</c:v>
                </c:pt>
                <c:pt idx="67">
                  <c:v>9.4</c:v>
                </c:pt>
                <c:pt idx="68">
                  <c:v>28.4</c:v>
                </c:pt>
                <c:pt idx="69">
                  <c:v>35.1</c:v>
                </c:pt>
                <c:pt idx="70">
                  <c:v>17.2</c:v>
                </c:pt>
                <c:pt idx="71">
                  <c:v>11.1</c:v>
                </c:pt>
                <c:pt idx="72">
                  <c:v>15.7</c:v>
                </c:pt>
                <c:pt idx="73">
                  <c:v>19.4</c:v>
                </c:pt>
                <c:pt idx="74">
                  <c:v>21.8</c:v>
                </c:pt>
                <c:pt idx="75">
                  <c:v>13</c:v>
                </c:pt>
                <c:pt idx="76">
                  <c:v>11.2</c:v>
                </c:pt>
                <c:pt idx="77">
                  <c:v>15.2</c:v>
                </c:pt>
                <c:pt idx="78">
                  <c:v>18.2</c:v>
                </c:pt>
                <c:pt idx="79">
                  <c:v>37.1</c:v>
                </c:pt>
                <c:pt idx="80">
                  <c:v>36.7</c:v>
                </c:pt>
                <c:pt idx="81">
                  <c:v>26.8</c:v>
                </c:pt>
                <c:pt idx="82">
                  <c:v>33.5</c:v>
                </c:pt>
                <c:pt idx="83">
                  <c:v>39.2</c:v>
                </c:pt>
                <c:pt idx="84">
                  <c:v>32.2</c:v>
                </c:pt>
                <c:pt idx="85">
                  <c:v>21</c:v>
                </c:pt>
                <c:pt idx="86">
                  <c:v>22.2</c:v>
                </c:pt>
                <c:pt idx="87">
                  <c:v>20.6</c:v>
                </c:pt>
                <c:pt idx="88">
                  <c:v>19</c:v>
                </c:pt>
                <c:pt idx="89">
                  <c:v>22.6</c:v>
                </c:pt>
                <c:pt idx="90">
                  <c:v>27.2</c:v>
                </c:pt>
                <c:pt idx="91">
                  <c:v>24.2</c:v>
                </c:pt>
                <c:pt idx="92">
                  <c:v>42.1</c:v>
                </c:pt>
                <c:pt idx="93">
                  <c:v>38.3</c:v>
                </c:pt>
                <c:pt idx="94">
                  <c:v>24.4</c:v>
                </c:pt>
                <c:pt idx="95">
                  <c:v>16</c:v>
                </c:pt>
                <c:pt idx="96">
                  <c:v>14.8</c:v>
                </c:pt>
                <c:pt idx="97">
                  <c:v>27.6</c:v>
                </c:pt>
                <c:pt idx="98">
                  <c:v>27.2</c:v>
                </c:pt>
                <c:pt idx="99">
                  <c:v>18.2</c:v>
                </c:pt>
                <c:pt idx="100">
                  <c:v>17.2</c:v>
                </c:pt>
                <c:pt idx="101">
                  <c:v>10.9</c:v>
                </c:pt>
                <c:pt idx="102">
                  <c:v>27.6</c:v>
                </c:pt>
                <c:pt idx="103">
                  <c:v>38</c:v>
                </c:pt>
                <c:pt idx="104">
                  <c:v>25.6</c:v>
                </c:pt>
                <c:pt idx="105">
                  <c:v>32.8</c:v>
                </c:pt>
                <c:pt idx="106">
                  <c:v>39.8</c:v>
                </c:pt>
                <c:pt idx="107">
                  <c:v>43.4</c:v>
                </c:pt>
                <c:pt idx="108">
                  <c:v>21</c:v>
                </c:pt>
                <c:pt idx="109">
                  <c:v>17.4</c:v>
                </c:pt>
                <c:pt idx="110">
                  <c:v>18.8</c:v>
                </c:pt>
                <c:pt idx="111">
                  <c:v>23.3</c:v>
                </c:pt>
                <c:pt idx="112">
                  <c:v>22.7</c:v>
                </c:pt>
                <c:pt idx="113">
                  <c:v>23.7</c:v>
                </c:pt>
                <c:pt idx="114">
                  <c:v>23.3</c:v>
                </c:pt>
                <c:pt idx="115">
                  <c:v>22</c:v>
                </c:pt>
                <c:pt idx="116">
                  <c:v>12.2</c:v>
                </c:pt>
                <c:pt idx="117">
                  <c:v>25.4</c:v>
                </c:pt>
                <c:pt idx="118">
                  <c:v>24</c:v>
                </c:pt>
                <c:pt idx="119">
                  <c:v>14.5</c:v>
                </c:pt>
                <c:pt idx="120">
                  <c:v>11.2</c:v>
                </c:pt>
                <c:pt idx="121">
                  <c:v>10</c:v>
                </c:pt>
                <c:pt idx="122">
                  <c:v>21.6</c:v>
                </c:pt>
                <c:pt idx="123">
                  <c:v>26</c:v>
                </c:pt>
                <c:pt idx="124">
                  <c:v>17.8</c:v>
                </c:pt>
                <c:pt idx="125">
                  <c:v>15.4</c:v>
                </c:pt>
                <c:pt idx="126">
                  <c:v>24</c:v>
                </c:pt>
                <c:pt idx="127">
                  <c:v>22</c:v>
                </c:pt>
                <c:pt idx="128">
                  <c:v>33.7</c:v>
                </c:pt>
                <c:pt idx="129">
                  <c:v>30.4</c:v>
                </c:pt>
                <c:pt idx="130">
                  <c:v>28.9</c:v>
                </c:pt>
                <c:pt idx="131">
                  <c:v>25</c:v>
                </c:pt>
                <c:pt idx="132">
                  <c:v>35.7</c:v>
                </c:pt>
                <c:pt idx="133">
                  <c:v>20.1</c:v>
                </c:pt>
                <c:pt idx="134">
                  <c:v>25</c:v>
                </c:pt>
                <c:pt idx="135">
                  <c:v>15.8</c:v>
                </c:pt>
                <c:pt idx="136">
                  <c:v>9.9</c:v>
                </c:pt>
                <c:pt idx="137">
                  <c:v>21.5</c:v>
                </c:pt>
                <c:pt idx="138">
                  <c:v>14.7</c:v>
                </c:pt>
                <c:pt idx="139">
                  <c:v>12.1</c:v>
                </c:pt>
                <c:pt idx="140">
                  <c:v>15.8</c:v>
                </c:pt>
                <c:pt idx="141">
                  <c:v>23.2</c:v>
                </c:pt>
                <c:pt idx="142">
                  <c:v>21.2</c:v>
                </c:pt>
                <c:pt idx="143">
                  <c:v>24.7</c:v>
                </c:pt>
                <c:pt idx="144">
                  <c:v>15.5</c:v>
                </c:pt>
                <c:pt idx="145">
                  <c:v>18.2</c:v>
                </c:pt>
                <c:pt idx="146">
                  <c:v>26.5</c:v>
                </c:pt>
                <c:pt idx="147">
                  <c:v>16.7</c:v>
                </c:pt>
                <c:pt idx="148">
                  <c:v>9</c:v>
                </c:pt>
                <c:pt idx="149">
                  <c:v>9.9</c:v>
                </c:pt>
                <c:pt idx="150">
                  <c:v>16</c:v>
                </c:pt>
                <c:pt idx="151">
                  <c:v>20.1</c:v>
                </c:pt>
                <c:pt idx="152">
                  <c:v>15.1</c:v>
                </c:pt>
                <c:pt idx="153">
                  <c:v>14.7</c:v>
                </c:pt>
                <c:pt idx="154">
                  <c:v>19</c:v>
                </c:pt>
                <c:pt idx="155">
                  <c:v>15.1</c:v>
                </c:pt>
                <c:pt idx="156">
                  <c:v>18.2</c:v>
                </c:pt>
                <c:pt idx="157">
                  <c:v>18.2</c:v>
                </c:pt>
                <c:pt idx="158">
                  <c:v>16.7</c:v>
                </c:pt>
                <c:pt idx="159">
                  <c:v>17.1</c:v>
                </c:pt>
                <c:pt idx="160">
                  <c:v>12.9</c:v>
                </c:pt>
                <c:pt idx="161">
                  <c:v>16.7</c:v>
                </c:pt>
                <c:pt idx="162">
                  <c:v>22.4</c:v>
                </c:pt>
                <c:pt idx="163">
                  <c:v>37.9</c:v>
                </c:pt>
                <c:pt idx="164">
                  <c:v>21.2</c:v>
                </c:pt>
                <c:pt idx="165">
                  <c:v>32.6</c:v>
                </c:pt>
                <c:pt idx="166">
                  <c:v>23.6</c:v>
                </c:pt>
                <c:pt idx="167">
                  <c:v>18.2</c:v>
                </c:pt>
                <c:pt idx="168">
                  <c:v>15.8</c:v>
                </c:pt>
                <c:pt idx="169">
                  <c:v>14</c:v>
                </c:pt>
                <c:pt idx="170">
                  <c:v>12.9</c:v>
                </c:pt>
                <c:pt idx="171">
                  <c:v>20.4</c:v>
                </c:pt>
                <c:pt idx="172">
                  <c:v>27.6</c:v>
                </c:pt>
                <c:pt idx="173">
                  <c:v>28</c:v>
                </c:pt>
                <c:pt idx="174">
                  <c:v>21.1</c:v>
                </c:pt>
                <c:pt idx="175">
                  <c:v>15.5</c:v>
                </c:pt>
                <c:pt idx="176">
                  <c:v>20.1</c:v>
                </c:pt>
                <c:pt idx="177">
                  <c:v>21.2</c:v>
                </c:pt>
                <c:pt idx="178">
                  <c:v>27.6</c:v>
                </c:pt>
                <c:pt idx="179">
                  <c:v>17.5</c:v>
                </c:pt>
                <c:pt idx="180">
                  <c:v>23.6</c:v>
                </c:pt>
                <c:pt idx="181">
                  <c:v>20.1</c:v>
                </c:pt>
                <c:pt idx="182">
                  <c:v>17.8</c:v>
                </c:pt>
                <c:pt idx="183">
                  <c:v>21.2</c:v>
                </c:pt>
                <c:pt idx="184">
                  <c:v>25.4</c:v>
                </c:pt>
                <c:pt idx="185">
                  <c:v>12.9</c:v>
                </c:pt>
                <c:pt idx="186">
                  <c:v>12.9</c:v>
                </c:pt>
                <c:pt idx="187">
                  <c:v>14.7</c:v>
                </c:pt>
                <c:pt idx="188">
                  <c:v>15.8</c:v>
                </c:pt>
                <c:pt idx="189">
                  <c:v>11.4</c:v>
                </c:pt>
                <c:pt idx="190">
                  <c:v>18.5</c:v>
                </c:pt>
                <c:pt idx="191">
                  <c:v>13.2</c:v>
                </c:pt>
                <c:pt idx="192">
                  <c:v>11.4</c:v>
                </c:pt>
                <c:pt idx="193">
                  <c:v>11</c:v>
                </c:pt>
                <c:pt idx="194">
                  <c:v>16</c:v>
                </c:pt>
                <c:pt idx="195">
                  <c:v>18.2</c:v>
                </c:pt>
                <c:pt idx="196">
                  <c:v>14.4</c:v>
                </c:pt>
                <c:pt idx="197">
                  <c:v>9.9</c:v>
                </c:pt>
                <c:pt idx="198">
                  <c:v>13.6</c:v>
                </c:pt>
                <c:pt idx="199">
                  <c:v>22.8</c:v>
                </c:pt>
                <c:pt idx="200">
                  <c:v>19.3</c:v>
                </c:pt>
                <c:pt idx="201">
                  <c:v>15.8</c:v>
                </c:pt>
                <c:pt idx="202">
                  <c:v>16</c:v>
                </c:pt>
                <c:pt idx="203">
                  <c:v>20.8</c:v>
                </c:pt>
                <c:pt idx="204">
                  <c:v>12.9</c:v>
                </c:pt>
                <c:pt idx="205">
                  <c:v>17.1</c:v>
                </c:pt>
                <c:pt idx="206">
                  <c:v>12.9</c:v>
                </c:pt>
                <c:pt idx="207">
                  <c:v>16.7</c:v>
                </c:pt>
                <c:pt idx="208">
                  <c:v>21.5</c:v>
                </c:pt>
                <c:pt idx="209">
                  <c:v>26.1</c:v>
                </c:pt>
                <c:pt idx="210">
                  <c:v>21.2</c:v>
                </c:pt>
                <c:pt idx="211">
                  <c:v>14.4</c:v>
                </c:pt>
                <c:pt idx="212">
                  <c:v>19.7</c:v>
                </c:pt>
                <c:pt idx="213">
                  <c:v>20.4</c:v>
                </c:pt>
                <c:pt idx="214">
                  <c:v>26.1</c:v>
                </c:pt>
                <c:pt idx="215">
                  <c:v>17.8</c:v>
                </c:pt>
                <c:pt idx="216">
                  <c:v>25</c:v>
                </c:pt>
                <c:pt idx="217">
                  <c:v>12.9</c:v>
                </c:pt>
                <c:pt idx="218">
                  <c:v>9</c:v>
                </c:pt>
                <c:pt idx="219">
                  <c:v>18.6</c:v>
                </c:pt>
                <c:pt idx="220">
                  <c:v>18.2</c:v>
                </c:pt>
                <c:pt idx="221">
                  <c:v>18.2</c:v>
                </c:pt>
                <c:pt idx="222">
                  <c:v>22.8</c:v>
                </c:pt>
                <c:pt idx="223">
                  <c:v>24.3</c:v>
                </c:pt>
                <c:pt idx="224">
                  <c:v>18.2</c:v>
                </c:pt>
                <c:pt idx="225">
                  <c:v>14.7</c:v>
                </c:pt>
                <c:pt idx="226">
                  <c:v>23.6</c:v>
                </c:pt>
                <c:pt idx="227">
                  <c:v>19</c:v>
                </c:pt>
                <c:pt idx="228">
                  <c:v>27.6</c:v>
                </c:pt>
                <c:pt idx="229">
                  <c:v>26.5</c:v>
                </c:pt>
                <c:pt idx="230">
                  <c:v>18.2</c:v>
                </c:pt>
                <c:pt idx="231">
                  <c:v>13.6</c:v>
                </c:pt>
                <c:pt idx="232">
                  <c:v>17.5</c:v>
                </c:pt>
                <c:pt idx="233">
                  <c:v>14.7</c:v>
                </c:pt>
                <c:pt idx="234">
                  <c:v>17.1</c:v>
                </c:pt>
                <c:pt idx="235">
                  <c:v>16</c:v>
                </c:pt>
                <c:pt idx="236">
                  <c:v>11</c:v>
                </c:pt>
                <c:pt idx="237">
                  <c:v>14.7</c:v>
                </c:pt>
                <c:pt idx="238">
                  <c:v>11.4</c:v>
                </c:pt>
                <c:pt idx="239">
                  <c:v>14.7</c:v>
                </c:pt>
                <c:pt idx="240">
                  <c:v>14.7</c:v>
                </c:pt>
                <c:pt idx="241">
                  <c:v>19.3</c:v>
                </c:pt>
                <c:pt idx="242">
                  <c:v>19.7</c:v>
                </c:pt>
                <c:pt idx="243">
                  <c:v>24.7</c:v>
                </c:pt>
                <c:pt idx="244">
                  <c:v>21.2</c:v>
                </c:pt>
                <c:pt idx="245">
                  <c:v>6.9</c:v>
                </c:pt>
                <c:pt idx="246">
                  <c:v>14.3</c:v>
                </c:pt>
                <c:pt idx="247">
                  <c:v>12.1</c:v>
                </c:pt>
                <c:pt idx="248">
                  <c:v>14.4</c:v>
                </c:pt>
                <c:pt idx="249">
                  <c:v>20.4</c:v>
                </c:pt>
                <c:pt idx="250">
                  <c:v>14.7</c:v>
                </c:pt>
                <c:pt idx="251">
                  <c:v>13.6</c:v>
                </c:pt>
                <c:pt idx="252">
                  <c:v>16.4</c:v>
                </c:pt>
                <c:pt idx="253">
                  <c:v>12.1</c:v>
                </c:pt>
                <c:pt idx="254">
                  <c:v>11.4</c:v>
                </c:pt>
                <c:pt idx="255">
                  <c:v>12.1</c:v>
                </c:pt>
                <c:pt idx="256">
                  <c:v>9</c:v>
                </c:pt>
                <c:pt idx="257">
                  <c:v>25</c:v>
                </c:pt>
                <c:pt idx="258">
                  <c:v>33.7</c:v>
                </c:pt>
                <c:pt idx="259">
                  <c:v>22.4</c:v>
                </c:pt>
                <c:pt idx="260">
                  <c:v>23.6</c:v>
                </c:pt>
                <c:pt idx="261">
                  <c:v>19.3</c:v>
                </c:pt>
                <c:pt idx="262">
                  <c:v>23.9</c:v>
                </c:pt>
                <c:pt idx="263">
                  <c:v>14</c:v>
                </c:pt>
                <c:pt idx="264">
                  <c:v>18.6</c:v>
                </c:pt>
                <c:pt idx="265">
                  <c:v>8.3</c:v>
                </c:pt>
                <c:pt idx="266">
                  <c:v>11</c:v>
                </c:pt>
                <c:pt idx="267">
                  <c:v>8.6</c:v>
                </c:pt>
                <c:pt idx="268">
                  <c:v>18.2</c:v>
                </c:pt>
                <c:pt idx="269">
                  <c:v>14.7</c:v>
                </c:pt>
                <c:pt idx="270">
                  <c:v>19</c:v>
                </c:pt>
                <c:pt idx="271">
                  <c:v>22.4</c:v>
                </c:pt>
                <c:pt idx="272">
                  <c:v>20.4</c:v>
                </c:pt>
                <c:pt idx="273">
                  <c:v>21.5</c:v>
                </c:pt>
                <c:pt idx="274">
                  <c:v>22.3</c:v>
                </c:pt>
                <c:pt idx="275">
                  <c:v>23.9</c:v>
                </c:pt>
                <c:pt idx="276">
                  <c:v>26.1</c:v>
                </c:pt>
                <c:pt idx="277">
                  <c:v>14.4</c:v>
                </c:pt>
                <c:pt idx="278">
                  <c:v>14.7</c:v>
                </c:pt>
                <c:pt idx="279">
                  <c:v>14.7</c:v>
                </c:pt>
                <c:pt idx="280">
                  <c:v>19.7</c:v>
                </c:pt>
                <c:pt idx="281">
                  <c:v>26.1</c:v>
                </c:pt>
                <c:pt idx="282">
                  <c:v>15.1</c:v>
                </c:pt>
                <c:pt idx="283">
                  <c:v>24.8</c:v>
                </c:pt>
                <c:pt idx="284">
                  <c:v>23.2</c:v>
                </c:pt>
                <c:pt idx="285">
                  <c:v>9.9</c:v>
                </c:pt>
                <c:pt idx="286">
                  <c:v>12.1</c:v>
                </c:pt>
                <c:pt idx="287">
                  <c:v>11</c:v>
                </c:pt>
                <c:pt idx="288">
                  <c:v>26.1</c:v>
                </c:pt>
                <c:pt idx="289">
                  <c:v>16.7</c:v>
                </c:pt>
                <c:pt idx="290">
                  <c:v>19</c:v>
                </c:pt>
                <c:pt idx="291">
                  <c:v>16.7</c:v>
                </c:pt>
                <c:pt idx="292">
                  <c:v>22.4</c:v>
                </c:pt>
                <c:pt idx="293">
                  <c:v>22.4</c:v>
                </c:pt>
                <c:pt idx="294">
                  <c:v>27.6</c:v>
                </c:pt>
                <c:pt idx="295">
                  <c:v>36.1</c:v>
                </c:pt>
                <c:pt idx="296">
                  <c:v>19.3</c:v>
                </c:pt>
                <c:pt idx="297">
                  <c:v>26.1</c:v>
                </c:pt>
                <c:pt idx="298">
                  <c:v>20.1</c:v>
                </c:pt>
                <c:pt idx="299">
                  <c:v>31.5</c:v>
                </c:pt>
                <c:pt idx="300">
                  <c:v>27.4</c:v>
                </c:pt>
                <c:pt idx="301">
                  <c:v>28.1</c:v>
                </c:pt>
                <c:pt idx="302">
                  <c:v>18.4</c:v>
                </c:pt>
                <c:pt idx="303">
                  <c:v>17.3</c:v>
                </c:pt>
                <c:pt idx="304">
                  <c:v>15.2</c:v>
                </c:pt>
                <c:pt idx="305">
                  <c:v>36.4</c:v>
                </c:pt>
                <c:pt idx="306">
                  <c:v>32.8</c:v>
                </c:pt>
                <c:pt idx="307">
                  <c:v>17.3</c:v>
                </c:pt>
                <c:pt idx="308">
                  <c:v>22.2</c:v>
                </c:pt>
                <c:pt idx="309">
                  <c:v>31.7</c:v>
                </c:pt>
                <c:pt idx="310">
                  <c:v>18.1</c:v>
                </c:pt>
                <c:pt idx="311">
                  <c:v>8.5</c:v>
                </c:pt>
                <c:pt idx="312">
                  <c:v>14.8</c:v>
                </c:pt>
                <c:pt idx="313">
                  <c:v>14</c:v>
                </c:pt>
                <c:pt idx="314">
                  <c:v>14</c:v>
                </c:pt>
                <c:pt idx="315">
                  <c:v>13.3</c:v>
                </c:pt>
                <c:pt idx="316">
                  <c:v>19.5</c:v>
                </c:pt>
                <c:pt idx="317">
                  <c:v>27.7</c:v>
                </c:pt>
                <c:pt idx="318">
                  <c:v>8.2</c:v>
                </c:pt>
                <c:pt idx="319">
                  <c:v>18.4</c:v>
                </c:pt>
                <c:pt idx="320">
                  <c:v>6.7</c:v>
                </c:pt>
                <c:pt idx="321">
                  <c:v>16.3</c:v>
                </c:pt>
                <c:pt idx="322">
                  <c:v>13.7</c:v>
                </c:pt>
                <c:pt idx="323">
                  <c:v>28.8</c:v>
                </c:pt>
                <c:pt idx="324">
                  <c:v>11.7</c:v>
                </c:pt>
                <c:pt idx="325">
                  <c:v>11.7</c:v>
                </c:pt>
                <c:pt idx="326">
                  <c:v>6.2</c:v>
                </c:pt>
                <c:pt idx="327">
                  <c:v>10.2</c:v>
                </c:pt>
                <c:pt idx="328">
                  <c:v>9.3</c:v>
                </c:pt>
                <c:pt idx="329">
                  <c:v>6.7</c:v>
                </c:pt>
                <c:pt idx="330">
                  <c:v>15.2</c:v>
                </c:pt>
                <c:pt idx="331">
                  <c:v>7.8</c:v>
                </c:pt>
                <c:pt idx="332">
                  <c:v>26.9</c:v>
                </c:pt>
                <c:pt idx="333">
                  <c:v>14</c:v>
                </c:pt>
                <c:pt idx="334">
                  <c:v>9</c:v>
                </c:pt>
                <c:pt idx="335">
                  <c:v>3</c:v>
                </c:pt>
                <c:pt idx="336">
                  <c:v>6.3</c:v>
                </c:pt>
                <c:pt idx="337">
                  <c:v>19.9</c:v>
                </c:pt>
                <c:pt idx="338">
                  <c:v>56.7</c:v>
                </c:pt>
                <c:pt idx="339">
                  <c:v>23</c:v>
                </c:pt>
                <c:pt idx="340">
                  <c:v>18.4</c:v>
                </c:pt>
                <c:pt idx="341">
                  <c:v>21.1</c:v>
                </c:pt>
                <c:pt idx="342">
                  <c:v>16.3</c:v>
                </c:pt>
                <c:pt idx="343">
                  <c:v>14</c:v>
                </c:pt>
                <c:pt idx="344">
                  <c:v>12.5</c:v>
                </c:pt>
                <c:pt idx="345">
                  <c:v>12.5</c:v>
                </c:pt>
                <c:pt idx="346">
                  <c:v>18.7</c:v>
                </c:pt>
                <c:pt idx="347">
                  <c:v>28.9</c:v>
                </c:pt>
                <c:pt idx="348">
                  <c:v>22.2</c:v>
                </c:pt>
                <c:pt idx="349">
                  <c:v>29.8</c:v>
                </c:pt>
                <c:pt idx="350">
                  <c:v>11</c:v>
                </c:pt>
                <c:pt idx="351">
                  <c:v>45.4</c:v>
                </c:pt>
                <c:pt idx="352">
                  <c:v>30.1</c:v>
                </c:pt>
                <c:pt idx="353">
                  <c:v>26.6</c:v>
                </c:pt>
                <c:pt idx="354">
                  <c:v>36.8</c:v>
                </c:pt>
                <c:pt idx="355">
                  <c:v>29.2</c:v>
                </c:pt>
                <c:pt idx="356">
                  <c:v>41.7</c:v>
                </c:pt>
                <c:pt idx="357">
                  <c:v>37.1</c:v>
                </c:pt>
                <c:pt idx="358">
                  <c:v>14</c:v>
                </c:pt>
                <c:pt idx="359">
                  <c:v>36.1</c:v>
                </c:pt>
                <c:pt idx="360">
                  <c:v>41.7</c:v>
                </c:pt>
                <c:pt idx="361">
                  <c:v>21</c:v>
                </c:pt>
                <c:pt idx="362">
                  <c:v>25.8</c:v>
                </c:pt>
                <c:pt idx="363">
                  <c:v>39.4</c:v>
                </c:pt>
                <c:pt idx="364">
                  <c:v>25.4</c:v>
                </c:pt>
              </c:numCache>
            </c:numRef>
          </c:val>
        </c:ser>
        <c:axId val="18381995"/>
        <c:axId val="31220228"/>
      </c:barChart>
      <c:catAx>
        <c:axId val="18381995"/>
        <c:scaling>
          <c:orientation val="minMax"/>
        </c:scaling>
        <c:axPos val="b"/>
        <c:delete val="0"/>
        <c:numFmt formatCode="General" sourceLinked="1"/>
        <c:majorTickMark val="out"/>
        <c:minorTickMark val="none"/>
        <c:tickLblPos val="nextTo"/>
        <c:crossAx val="31220228"/>
        <c:crosses val="autoZero"/>
        <c:auto val="1"/>
        <c:lblOffset val="100"/>
        <c:noMultiLvlLbl val="0"/>
      </c:catAx>
      <c:valAx>
        <c:axId val="31220228"/>
        <c:scaling>
          <c:orientation val="minMax"/>
        </c:scaling>
        <c:axPos val="l"/>
        <c:majorGridlines/>
        <c:delete val="0"/>
        <c:numFmt formatCode="General" sourceLinked="1"/>
        <c:majorTickMark val="out"/>
        <c:minorTickMark val="none"/>
        <c:tickLblPos val="nextTo"/>
        <c:crossAx val="183819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Rain mm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Data'!$P$9:$P$373</c:f>
              <c:numCache>
                <c:ptCount val="365"/>
                <c:pt idx="0">
                  <c:v>0</c:v>
                </c:pt>
                <c:pt idx="1">
                  <c:v>0</c:v>
                </c:pt>
                <c:pt idx="2">
                  <c:v>0</c:v>
                </c:pt>
                <c:pt idx="3">
                  <c:v>0</c:v>
                </c:pt>
                <c:pt idx="4">
                  <c:v>0</c:v>
                </c:pt>
                <c:pt idx="5">
                  <c:v>0</c:v>
                </c:pt>
                <c:pt idx="6">
                  <c:v>0</c:v>
                </c:pt>
                <c:pt idx="7">
                  <c:v>3.5</c:v>
                </c:pt>
                <c:pt idx="8">
                  <c:v>0.2</c:v>
                </c:pt>
                <c:pt idx="9">
                  <c:v>0.1</c:v>
                </c:pt>
                <c:pt idx="10">
                  <c:v>0</c:v>
                </c:pt>
                <c:pt idx="11">
                  <c:v>0</c:v>
                </c:pt>
                <c:pt idx="12">
                  <c:v>1.9</c:v>
                </c:pt>
                <c:pt idx="13">
                  <c:v>5</c:v>
                </c:pt>
                <c:pt idx="14">
                  <c:v>0</c:v>
                </c:pt>
                <c:pt idx="15">
                  <c:v>0</c:v>
                </c:pt>
                <c:pt idx="16">
                  <c:v>0.6</c:v>
                </c:pt>
                <c:pt idx="17">
                  <c:v>5.4</c:v>
                </c:pt>
                <c:pt idx="18">
                  <c:v>0.2</c:v>
                </c:pt>
                <c:pt idx="19">
                  <c:v>9.7</c:v>
                </c:pt>
                <c:pt idx="20">
                  <c:v>0.7</c:v>
                </c:pt>
                <c:pt idx="21">
                  <c:v>0.4</c:v>
                </c:pt>
                <c:pt idx="22">
                  <c:v>0.3</c:v>
                </c:pt>
                <c:pt idx="23">
                  <c:v>0</c:v>
                </c:pt>
                <c:pt idx="24">
                  <c:v>13</c:v>
                </c:pt>
                <c:pt idx="25">
                  <c:v>5.8</c:v>
                </c:pt>
                <c:pt idx="26">
                  <c:v>0.1</c:v>
                </c:pt>
                <c:pt idx="27">
                  <c:v>0</c:v>
                </c:pt>
                <c:pt idx="28">
                  <c:v>1.9</c:v>
                </c:pt>
                <c:pt idx="29">
                  <c:v>6.4</c:v>
                </c:pt>
                <c:pt idx="30">
                  <c:v>1.3</c:v>
                </c:pt>
                <c:pt idx="31">
                  <c:v>0.5</c:v>
                </c:pt>
                <c:pt idx="32">
                  <c:v>0</c:v>
                </c:pt>
                <c:pt idx="33">
                  <c:v>0</c:v>
                </c:pt>
                <c:pt idx="34">
                  <c:v>2</c:v>
                </c:pt>
                <c:pt idx="35">
                  <c:v>4.1</c:v>
                </c:pt>
                <c:pt idx="36">
                  <c:v>0</c:v>
                </c:pt>
                <c:pt idx="37">
                  <c:v>0.5</c:v>
                </c:pt>
                <c:pt idx="38">
                  <c:v>3.2</c:v>
                </c:pt>
                <c:pt idx="39">
                  <c:v>4.1</c:v>
                </c:pt>
                <c:pt idx="40">
                  <c:v>14.2</c:v>
                </c:pt>
                <c:pt idx="41">
                  <c:v>0.4</c:v>
                </c:pt>
                <c:pt idx="42">
                  <c:v>0</c:v>
                </c:pt>
                <c:pt idx="43">
                  <c:v>13.9</c:v>
                </c:pt>
                <c:pt idx="44">
                  <c:v>0</c:v>
                </c:pt>
                <c:pt idx="45">
                  <c:v>0</c:v>
                </c:pt>
                <c:pt idx="46">
                  <c:v>0</c:v>
                </c:pt>
                <c:pt idx="47">
                  <c:v>0</c:v>
                </c:pt>
                <c:pt idx="48">
                  <c:v>0</c:v>
                </c:pt>
                <c:pt idx="49">
                  <c:v>0.2</c:v>
                </c:pt>
                <c:pt idx="50">
                  <c:v>0</c:v>
                </c:pt>
                <c:pt idx="51">
                  <c:v>0</c:v>
                </c:pt>
                <c:pt idx="52">
                  <c:v>0</c:v>
                </c:pt>
                <c:pt idx="53">
                  <c:v>0.1</c:v>
                </c:pt>
                <c:pt idx="54">
                  <c:v>0</c:v>
                </c:pt>
                <c:pt idx="55">
                  <c:v>0.2</c:v>
                </c:pt>
                <c:pt idx="56">
                  <c:v>0.1</c:v>
                </c:pt>
                <c:pt idx="57">
                  <c:v>0</c:v>
                </c:pt>
                <c:pt idx="58">
                  <c:v>0</c:v>
                </c:pt>
                <c:pt idx="59">
                  <c:v>0</c:v>
                </c:pt>
                <c:pt idx="60">
                  <c:v>0</c:v>
                </c:pt>
                <c:pt idx="61">
                  <c:v>0</c:v>
                </c:pt>
                <c:pt idx="62">
                  <c:v>0</c:v>
                </c:pt>
                <c:pt idx="63">
                  <c:v>0</c:v>
                </c:pt>
                <c:pt idx="64">
                  <c:v>2.2</c:v>
                </c:pt>
                <c:pt idx="65">
                  <c:v>8.9</c:v>
                </c:pt>
                <c:pt idx="66">
                  <c:v>1.1</c:v>
                </c:pt>
                <c:pt idx="67">
                  <c:v>4.7</c:v>
                </c:pt>
                <c:pt idx="68">
                  <c:v>0.4</c:v>
                </c:pt>
                <c:pt idx="69">
                  <c:v>0.2</c:v>
                </c:pt>
                <c:pt idx="70">
                  <c:v>0</c:v>
                </c:pt>
                <c:pt idx="71">
                  <c:v>0</c:v>
                </c:pt>
                <c:pt idx="72">
                  <c:v>1.7</c:v>
                </c:pt>
                <c:pt idx="73">
                  <c:v>14.3</c:v>
                </c:pt>
                <c:pt idx="74">
                  <c:v>8.4</c:v>
                </c:pt>
                <c:pt idx="75">
                  <c:v>0.4</c:v>
                </c:pt>
                <c:pt idx="76">
                  <c:v>0</c:v>
                </c:pt>
                <c:pt idx="77">
                  <c:v>0.1</c:v>
                </c:pt>
                <c:pt idx="78">
                  <c:v>0</c:v>
                </c:pt>
                <c:pt idx="79">
                  <c:v>6.1</c:v>
                </c:pt>
                <c:pt idx="80">
                  <c:v>11.7</c:v>
                </c:pt>
                <c:pt idx="81">
                  <c:v>3.2</c:v>
                </c:pt>
                <c:pt idx="82">
                  <c:v>0.4</c:v>
                </c:pt>
                <c:pt idx="83">
                  <c:v>0</c:v>
                </c:pt>
                <c:pt idx="84">
                  <c:v>0</c:v>
                </c:pt>
                <c:pt idx="85">
                  <c:v>0.1</c:v>
                </c:pt>
                <c:pt idx="86">
                  <c:v>0</c:v>
                </c:pt>
                <c:pt idx="87">
                  <c:v>0.1</c:v>
                </c:pt>
                <c:pt idx="88">
                  <c:v>0</c:v>
                </c:pt>
                <c:pt idx="89">
                  <c:v>0</c:v>
                </c:pt>
                <c:pt idx="90">
                  <c:v>0</c:v>
                </c:pt>
                <c:pt idx="91">
                  <c:v>0.1</c:v>
                </c:pt>
                <c:pt idx="92">
                  <c:v>0</c:v>
                </c:pt>
                <c:pt idx="93">
                  <c:v>0</c:v>
                </c:pt>
                <c:pt idx="94">
                  <c:v>0</c:v>
                </c:pt>
                <c:pt idx="95">
                  <c:v>0</c:v>
                </c:pt>
                <c:pt idx="96">
                  <c:v>0</c:v>
                </c:pt>
                <c:pt idx="97">
                  <c:v>0</c:v>
                </c:pt>
                <c:pt idx="98">
                  <c:v>0</c:v>
                </c:pt>
                <c:pt idx="99">
                  <c:v>0.3</c:v>
                </c:pt>
                <c:pt idx="100">
                  <c:v>1</c:v>
                </c:pt>
                <c:pt idx="101">
                  <c:v>2.7</c:v>
                </c:pt>
                <c:pt idx="102">
                  <c:v>0.9</c:v>
                </c:pt>
                <c:pt idx="103">
                  <c:v>0</c:v>
                </c:pt>
                <c:pt idx="104">
                  <c:v>0.9</c:v>
                </c:pt>
                <c:pt idx="105">
                  <c:v>0</c:v>
                </c:pt>
                <c:pt idx="106">
                  <c:v>0.3</c:v>
                </c:pt>
                <c:pt idx="107">
                  <c:v>0.1</c:v>
                </c:pt>
                <c:pt idx="108">
                  <c:v>0</c:v>
                </c:pt>
                <c:pt idx="109">
                  <c:v>0</c:v>
                </c:pt>
                <c:pt idx="110">
                  <c:v>0</c:v>
                </c:pt>
                <c:pt idx="111">
                  <c:v>0</c:v>
                </c:pt>
                <c:pt idx="112">
                  <c:v>0</c:v>
                </c:pt>
                <c:pt idx="113">
                  <c:v>0</c:v>
                </c:pt>
                <c:pt idx="114">
                  <c:v>1</c:v>
                </c:pt>
                <c:pt idx="115">
                  <c:v>0.7</c:v>
                </c:pt>
                <c:pt idx="116">
                  <c:v>2.1</c:v>
                </c:pt>
                <c:pt idx="117">
                  <c:v>1.5</c:v>
                </c:pt>
                <c:pt idx="118">
                  <c:v>0</c:v>
                </c:pt>
                <c:pt idx="119">
                  <c:v>0</c:v>
                </c:pt>
                <c:pt idx="120">
                  <c:v>0</c:v>
                </c:pt>
                <c:pt idx="121">
                  <c:v>0</c:v>
                </c:pt>
                <c:pt idx="122">
                  <c:v>0.9</c:v>
                </c:pt>
                <c:pt idx="123">
                  <c:v>3.3</c:v>
                </c:pt>
                <c:pt idx="124">
                  <c:v>0</c:v>
                </c:pt>
                <c:pt idx="125">
                  <c:v>0</c:v>
                </c:pt>
                <c:pt idx="126">
                  <c:v>0.7</c:v>
                </c:pt>
                <c:pt idx="127">
                  <c:v>0.4</c:v>
                </c:pt>
                <c:pt idx="128">
                  <c:v>3.7</c:v>
                </c:pt>
                <c:pt idx="129">
                  <c:v>2.5</c:v>
                </c:pt>
                <c:pt idx="130">
                  <c:v>5.3</c:v>
                </c:pt>
                <c:pt idx="131">
                  <c:v>2.7</c:v>
                </c:pt>
                <c:pt idx="132">
                  <c:v>1.1</c:v>
                </c:pt>
                <c:pt idx="133">
                  <c:v>21.9</c:v>
                </c:pt>
                <c:pt idx="134">
                  <c:v>2</c:v>
                </c:pt>
                <c:pt idx="135">
                  <c:v>5.2</c:v>
                </c:pt>
                <c:pt idx="136">
                  <c:v>1.5</c:v>
                </c:pt>
                <c:pt idx="137">
                  <c:v>0</c:v>
                </c:pt>
                <c:pt idx="138">
                  <c:v>1.8</c:v>
                </c:pt>
                <c:pt idx="139">
                  <c:v>0.5</c:v>
                </c:pt>
                <c:pt idx="140">
                  <c:v>0</c:v>
                </c:pt>
                <c:pt idx="141">
                  <c:v>0</c:v>
                </c:pt>
                <c:pt idx="142">
                  <c:v>0.8</c:v>
                </c:pt>
                <c:pt idx="143">
                  <c:v>0.7</c:v>
                </c:pt>
                <c:pt idx="144">
                  <c:v>0</c:v>
                </c:pt>
                <c:pt idx="145">
                  <c:v>0</c:v>
                </c:pt>
                <c:pt idx="146">
                  <c:v>5.4</c:v>
                </c:pt>
                <c:pt idx="147">
                  <c:v>17.6</c:v>
                </c:pt>
                <c:pt idx="148">
                  <c:v>14</c:v>
                </c:pt>
                <c:pt idx="149">
                  <c:v>0.6</c:v>
                </c:pt>
                <c:pt idx="150">
                  <c:v>0</c:v>
                </c:pt>
                <c:pt idx="151">
                  <c:v>0</c:v>
                </c:pt>
                <c:pt idx="152">
                  <c:v>0</c:v>
                </c:pt>
                <c:pt idx="153">
                  <c:v>0</c:v>
                </c:pt>
                <c:pt idx="154">
                  <c:v>0</c:v>
                </c:pt>
                <c:pt idx="155">
                  <c:v>0</c:v>
                </c:pt>
                <c:pt idx="156">
                  <c:v>0</c:v>
                </c:pt>
                <c:pt idx="157">
                  <c:v>0</c:v>
                </c:pt>
                <c:pt idx="158">
                  <c:v>0</c:v>
                </c:pt>
                <c:pt idx="159">
                  <c:v>0</c:v>
                </c:pt>
                <c:pt idx="160">
                  <c:v>0.1</c:v>
                </c:pt>
                <c:pt idx="161">
                  <c:v>0.3</c:v>
                </c:pt>
                <c:pt idx="162">
                  <c:v>4</c:v>
                </c:pt>
                <c:pt idx="163">
                  <c:v>8.6</c:v>
                </c:pt>
                <c:pt idx="164">
                  <c:v>9.8</c:v>
                </c:pt>
                <c:pt idx="165">
                  <c:v>1.8</c:v>
                </c:pt>
                <c:pt idx="166">
                  <c:v>0</c:v>
                </c:pt>
                <c:pt idx="167">
                  <c:v>0</c:v>
                </c:pt>
                <c:pt idx="168">
                  <c:v>0</c:v>
                </c:pt>
                <c:pt idx="169">
                  <c:v>2.7</c:v>
                </c:pt>
                <c:pt idx="170">
                  <c:v>5.9</c:v>
                </c:pt>
                <c:pt idx="171">
                  <c:v>6.6</c:v>
                </c:pt>
                <c:pt idx="172">
                  <c:v>5.7</c:v>
                </c:pt>
                <c:pt idx="173">
                  <c:v>1.9</c:v>
                </c:pt>
                <c:pt idx="174">
                  <c:v>0</c:v>
                </c:pt>
                <c:pt idx="175">
                  <c:v>0</c:v>
                </c:pt>
                <c:pt idx="176">
                  <c:v>0</c:v>
                </c:pt>
                <c:pt idx="177">
                  <c:v>9.2</c:v>
                </c:pt>
                <c:pt idx="178">
                  <c:v>0.6</c:v>
                </c:pt>
                <c:pt idx="179">
                  <c:v>0</c:v>
                </c:pt>
                <c:pt idx="180">
                  <c:v>0</c:v>
                </c:pt>
                <c:pt idx="181">
                  <c:v>0</c:v>
                </c:pt>
                <c:pt idx="182">
                  <c:v>2.6</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0.2</c:v>
                </c:pt>
                <c:pt idx="201">
                  <c:v>0.3</c:v>
                </c:pt>
                <c:pt idx="202">
                  <c:v>22.9</c:v>
                </c:pt>
                <c:pt idx="203">
                  <c:v>11</c:v>
                </c:pt>
                <c:pt idx="204">
                  <c:v>2.3</c:v>
                </c:pt>
                <c:pt idx="205">
                  <c:v>0</c:v>
                </c:pt>
                <c:pt idx="206">
                  <c:v>0</c:v>
                </c:pt>
                <c:pt idx="207">
                  <c:v>52.9</c:v>
                </c:pt>
                <c:pt idx="208">
                  <c:v>0.1</c:v>
                </c:pt>
                <c:pt idx="209">
                  <c:v>3.3</c:v>
                </c:pt>
                <c:pt idx="210">
                  <c:v>2.4</c:v>
                </c:pt>
                <c:pt idx="211">
                  <c:v>8.3</c:v>
                </c:pt>
                <c:pt idx="212">
                  <c:v>0</c:v>
                </c:pt>
                <c:pt idx="213">
                  <c:v>0.8</c:v>
                </c:pt>
                <c:pt idx="214">
                  <c:v>3.2</c:v>
                </c:pt>
                <c:pt idx="215">
                  <c:v>11.2</c:v>
                </c:pt>
                <c:pt idx="216">
                  <c:v>3.3</c:v>
                </c:pt>
                <c:pt idx="217">
                  <c:v>0</c:v>
                </c:pt>
                <c:pt idx="218">
                  <c:v>0</c:v>
                </c:pt>
                <c:pt idx="219">
                  <c:v>2.9</c:v>
                </c:pt>
                <c:pt idx="220">
                  <c:v>0</c:v>
                </c:pt>
                <c:pt idx="221">
                  <c:v>0</c:v>
                </c:pt>
                <c:pt idx="222">
                  <c:v>0</c:v>
                </c:pt>
                <c:pt idx="223">
                  <c:v>0.1</c:v>
                </c:pt>
                <c:pt idx="224">
                  <c:v>0</c:v>
                </c:pt>
                <c:pt idx="225">
                  <c:v>1.3</c:v>
                </c:pt>
                <c:pt idx="226">
                  <c:v>19.6</c:v>
                </c:pt>
                <c:pt idx="227">
                  <c:v>0.2</c:v>
                </c:pt>
                <c:pt idx="228">
                  <c:v>0.8</c:v>
                </c:pt>
                <c:pt idx="229">
                  <c:v>0</c:v>
                </c:pt>
                <c:pt idx="230">
                  <c:v>0</c:v>
                </c:pt>
                <c:pt idx="231">
                  <c:v>0</c:v>
                </c:pt>
                <c:pt idx="232">
                  <c:v>0</c:v>
                </c:pt>
                <c:pt idx="233">
                  <c:v>0</c:v>
                </c:pt>
                <c:pt idx="234">
                  <c:v>6.6</c:v>
                </c:pt>
                <c:pt idx="235">
                  <c:v>0.5</c:v>
                </c:pt>
                <c:pt idx="236">
                  <c:v>0</c:v>
                </c:pt>
                <c:pt idx="237">
                  <c:v>0</c:v>
                </c:pt>
                <c:pt idx="238">
                  <c:v>0</c:v>
                </c:pt>
                <c:pt idx="239">
                  <c:v>0</c:v>
                </c:pt>
                <c:pt idx="240">
                  <c:v>0</c:v>
                </c:pt>
                <c:pt idx="241">
                  <c:v>0</c:v>
                </c:pt>
                <c:pt idx="242">
                  <c:v>0</c:v>
                </c:pt>
                <c:pt idx="243">
                  <c:v>0</c:v>
                </c:pt>
                <c:pt idx="244">
                  <c:v>0</c:v>
                </c:pt>
                <c:pt idx="245">
                  <c:v>0</c:v>
                </c:pt>
                <c:pt idx="246">
                  <c:v>0</c:v>
                </c:pt>
                <c:pt idx="247">
                  <c:v>13.5</c:v>
                </c:pt>
                <c:pt idx="248">
                  <c:v>9.4</c:v>
                </c:pt>
                <c:pt idx="249">
                  <c:v>0.7</c:v>
                </c:pt>
                <c:pt idx="250">
                  <c:v>1.6</c:v>
                </c:pt>
                <c:pt idx="251">
                  <c:v>2</c:v>
                </c:pt>
                <c:pt idx="252">
                  <c:v>0.1</c:v>
                </c:pt>
                <c:pt idx="253">
                  <c:v>6.7</c:v>
                </c:pt>
                <c:pt idx="254">
                  <c:v>1.3</c:v>
                </c:pt>
                <c:pt idx="255">
                  <c:v>5.6</c:v>
                </c:pt>
                <c:pt idx="256">
                  <c:v>0.2</c:v>
                </c:pt>
                <c:pt idx="257">
                  <c:v>3</c:v>
                </c:pt>
                <c:pt idx="258">
                  <c:v>0.3</c:v>
                </c:pt>
                <c:pt idx="259">
                  <c:v>2.4</c:v>
                </c:pt>
                <c:pt idx="260">
                  <c:v>0.2</c:v>
                </c:pt>
                <c:pt idx="261">
                  <c:v>4.7</c:v>
                </c:pt>
                <c:pt idx="262">
                  <c:v>0</c:v>
                </c:pt>
                <c:pt idx="263">
                  <c:v>0</c:v>
                </c:pt>
                <c:pt idx="264">
                  <c:v>0.2</c:v>
                </c:pt>
                <c:pt idx="265">
                  <c:v>0</c:v>
                </c:pt>
                <c:pt idx="266">
                  <c:v>0.2</c:v>
                </c:pt>
                <c:pt idx="267">
                  <c:v>0.6</c:v>
                </c:pt>
                <c:pt idx="268">
                  <c:v>0</c:v>
                </c:pt>
                <c:pt idx="269">
                  <c:v>0</c:v>
                </c:pt>
                <c:pt idx="270">
                  <c:v>0</c:v>
                </c:pt>
                <c:pt idx="271">
                  <c:v>0</c:v>
                </c:pt>
                <c:pt idx="272">
                  <c:v>0</c:v>
                </c:pt>
                <c:pt idx="273">
                  <c:v>0.5</c:v>
                </c:pt>
                <c:pt idx="274">
                  <c:v>0.5</c:v>
                </c:pt>
                <c:pt idx="275">
                  <c:v>5.3</c:v>
                </c:pt>
                <c:pt idx="276">
                  <c:v>0.1</c:v>
                </c:pt>
                <c:pt idx="277">
                  <c:v>0</c:v>
                </c:pt>
                <c:pt idx="278">
                  <c:v>0</c:v>
                </c:pt>
                <c:pt idx="279">
                  <c:v>0</c:v>
                </c:pt>
                <c:pt idx="280">
                  <c:v>0</c:v>
                </c:pt>
                <c:pt idx="281">
                  <c:v>0.8</c:v>
                </c:pt>
                <c:pt idx="282">
                  <c:v>8.2</c:v>
                </c:pt>
                <c:pt idx="283">
                  <c:v>1.9</c:v>
                </c:pt>
                <c:pt idx="284">
                  <c:v>17.4</c:v>
                </c:pt>
                <c:pt idx="285">
                  <c:v>8.7</c:v>
                </c:pt>
                <c:pt idx="286">
                  <c:v>4.5</c:v>
                </c:pt>
                <c:pt idx="287">
                  <c:v>0</c:v>
                </c:pt>
                <c:pt idx="288">
                  <c:v>7.3</c:v>
                </c:pt>
                <c:pt idx="289">
                  <c:v>1.7</c:v>
                </c:pt>
                <c:pt idx="290">
                  <c:v>3</c:v>
                </c:pt>
                <c:pt idx="291">
                  <c:v>8.7</c:v>
                </c:pt>
                <c:pt idx="292">
                  <c:v>4.6</c:v>
                </c:pt>
                <c:pt idx="293">
                  <c:v>10.6</c:v>
                </c:pt>
                <c:pt idx="294">
                  <c:v>13.3</c:v>
                </c:pt>
                <c:pt idx="295">
                  <c:v>1</c:v>
                </c:pt>
                <c:pt idx="296">
                  <c:v>5.5</c:v>
                </c:pt>
                <c:pt idx="297">
                  <c:v>0.2</c:v>
                </c:pt>
                <c:pt idx="298">
                  <c:v>3</c:v>
                </c:pt>
                <c:pt idx="299">
                  <c:v>15.6</c:v>
                </c:pt>
                <c:pt idx="300">
                  <c:v>0.6</c:v>
                </c:pt>
                <c:pt idx="301">
                  <c:v>0</c:v>
                </c:pt>
                <c:pt idx="302">
                  <c:v>0.3</c:v>
                </c:pt>
                <c:pt idx="303">
                  <c:v>0.2</c:v>
                </c:pt>
                <c:pt idx="304">
                  <c:v>8.7</c:v>
                </c:pt>
                <c:pt idx="305">
                  <c:v>0.1</c:v>
                </c:pt>
                <c:pt idx="306">
                  <c:v>0.7</c:v>
                </c:pt>
                <c:pt idx="307">
                  <c:v>2.5</c:v>
                </c:pt>
                <c:pt idx="308">
                  <c:v>3.7</c:v>
                </c:pt>
                <c:pt idx="309">
                  <c:v>12.5</c:v>
                </c:pt>
                <c:pt idx="310">
                  <c:v>0</c:v>
                </c:pt>
                <c:pt idx="311">
                  <c:v>4.7</c:v>
                </c:pt>
                <c:pt idx="312">
                  <c:v>0</c:v>
                </c:pt>
                <c:pt idx="313">
                  <c:v>2.7</c:v>
                </c:pt>
                <c:pt idx="314">
                  <c:v>5.5</c:v>
                </c:pt>
                <c:pt idx="315">
                  <c:v>0</c:v>
                </c:pt>
                <c:pt idx="316">
                  <c:v>1.1</c:v>
                </c:pt>
                <c:pt idx="317">
                  <c:v>0</c:v>
                </c:pt>
                <c:pt idx="318">
                  <c:v>0.3</c:v>
                </c:pt>
                <c:pt idx="319">
                  <c:v>0</c:v>
                </c:pt>
                <c:pt idx="320">
                  <c:v>0</c:v>
                </c:pt>
                <c:pt idx="321">
                  <c:v>1</c:v>
                </c:pt>
                <c:pt idx="322">
                  <c:v>2</c:v>
                </c:pt>
                <c:pt idx="323">
                  <c:v>5.6</c:v>
                </c:pt>
                <c:pt idx="324">
                  <c:v>0.2</c:v>
                </c:pt>
                <c:pt idx="325">
                  <c:v>0</c:v>
                </c:pt>
                <c:pt idx="326">
                  <c:v>0</c:v>
                </c:pt>
                <c:pt idx="327">
                  <c:v>0</c:v>
                </c:pt>
                <c:pt idx="328">
                  <c:v>0</c:v>
                </c:pt>
                <c:pt idx="329">
                  <c:v>0</c:v>
                </c:pt>
                <c:pt idx="330">
                  <c:v>0</c:v>
                </c:pt>
                <c:pt idx="331">
                  <c:v>0.3</c:v>
                </c:pt>
                <c:pt idx="332">
                  <c:v>0.6</c:v>
                </c:pt>
                <c:pt idx="333">
                  <c:v>0</c:v>
                </c:pt>
                <c:pt idx="334">
                  <c:v>0</c:v>
                </c:pt>
                <c:pt idx="335">
                  <c:v>0</c:v>
                </c:pt>
                <c:pt idx="336">
                  <c:v>0</c:v>
                </c:pt>
                <c:pt idx="337">
                  <c:v>0</c:v>
                </c:pt>
                <c:pt idx="338">
                  <c:v>3.2</c:v>
                </c:pt>
                <c:pt idx="339">
                  <c:v>0.9</c:v>
                </c:pt>
                <c:pt idx="340">
                  <c:v>0.1</c:v>
                </c:pt>
                <c:pt idx="341">
                  <c:v>0</c:v>
                </c:pt>
                <c:pt idx="342">
                  <c:v>0</c:v>
                </c:pt>
                <c:pt idx="343">
                  <c:v>0.1</c:v>
                </c:pt>
                <c:pt idx="344">
                  <c:v>0.1</c:v>
                </c:pt>
                <c:pt idx="345">
                  <c:v>6.3</c:v>
                </c:pt>
                <c:pt idx="346">
                  <c:v>1.9</c:v>
                </c:pt>
                <c:pt idx="347">
                  <c:v>0.5</c:v>
                </c:pt>
                <c:pt idx="348">
                  <c:v>0.9</c:v>
                </c:pt>
                <c:pt idx="349">
                  <c:v>0.9</c:v>
                </c:pt>
                <c:pt idx="350">
                  <c:v>0</c:v>
                </c:pt>
                <c:pt idx="351">
                  <c:v>9.3</c:v>
                </c:pt>
                <c:pt idx="352">
                  <c:v>2.1</c:v>
                </c:pt>
                <c:pt idx="353">
                  <c:v>0.9</c:v>
                </c:pt>
                <c:pt idx="354">
                  <c:v>4.5</c:v>
                </c:pt>
                <c:pt idx="355">
                  <c:v>0.7</c:v>
                </c:pt>
                <c:pt idx="356">
                  <c:v>16.8</c:v>
                </c:pt>
                <c:pt idx="357">
                  <c:v>0.8</c:v>
                </c:pt>
                <c:pt idx="358">
                  <c:v>0.2</c:v>
                </c:pt>
                <c:pt idx="359">
                  <c:v>4.9</c:v>
                </c:pt>
                <c:pt idx="360">
                  <c:v>0</c:v>
                </c:pt>
                <c:pt idx="361">
                  <c:v>0</c:v>
                </c:pt>
                <c:pt idx="362">
                  <c:v>1.3</c:v>
                </c:pt>
                <c:pt idx="363">
                  <c:v>1.6</c:v>
                </c:pt>
                <c:pt idx="364">
                  <c:v>1.5</c:v>
                </c:pt>
              </c:numCache>
            </c:numRef>
          </c:val>
        </c:ser>
        <c:axId val="12546597"/>
        <c:axId val="45810510"/>
      </c:barChart>
      <c:catAx>
        <c:axId val="12546597"/>
        <c:scaling>
          <c:orientation val="minMax"/>
        </c:scaling>
        <c:axPos val="b"/>
        <c:delete val="0"/>
        <c:numFmt formatCode="General" sourceLinked="1"/>
        <c:majorTickMark val="out"/>
        <c:minorTickMark val="none"/>
        <c:tickLblPos val="nextTo"/>
        <c:crossAx val="45810510"/>
        <c:crosses val="autoZero"/>
        <c:auto val="1"/>
        <c:lblOffset val="100"/>
        <c:noMultiLvlLbl val="0"/>
      </c:catAx>
      <c:valAx>
        <c:axId val="45810510"/>
        <c:scaling>
          <c:orientation val="minMax"/>
        </c:scaling>
        <c:axPos val="l"/>
        <c:majorGridlines/>
        <c:delete val="0"/>
        <c:numFmt formatCode="General" sourceLinked="1"/>
        <c:majorTickMark val="out"/>
        <c:minorTickMark val="none"/>
        <c:tickLblPos val="nextTo"/>
        <c:crossAx val="1254659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Snow cm</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 Data'!$Q$9:$Q$373</c:f>
              <c:numCache>
                <c:ptCount val="365"/>
                <c:pt idx="0">
                  <c:v>0</c:v>
                </c:pt>
                <c:pt idx="1">
                  <c:v>0</c:v>
                </c:pt>
                <c:pt idx="2">
                  <c:v>0</c:v>
                </c:pt>
                <c:pt idx="3">
                  <c:v>0</c:v>
                </c:pt>
                <c:pt idx="4">
                  <c:v>0</c:v>
                </c:pt>
                <c:pt idx="5">
                  <c:v>0</c:v>
                </c:pt>
                <c:pt idx="6">
                  <c:v>0</c:v>
                </c:pt>
                <c:pt idx="7">
                  <c:v>0</c:v>
                </c:pt>
                <c:pt idx="8">
                  <c:v>0</c:v>
                </c:pt>
                <c:pt idx="9">
                  <c:v>0</c:v>
                </c:pt>
                <c:pt idx="10">
                  <c:v>0</c:v>
                </c:pt>
                <c:pt idx="11">
                  <c:v>0</c:v>
                </c:pt>
                <c:pt idx="12">
                  <c:v>0.1</c:v>
                </c:pt>
                <c:pt idx="13">
                  <c:v>2</c:v>
                </c:pt>
                <c:pt idx="14">
                  <c:v>1</c:v>
                </c:pt>
                <c:pt idx="15">
                  <c:v>1</c:v>
                </c:pt>
                <c:pt idx="16">
                  <c:v>1</c:v>
                </c:pt>
                <c:pt idx="17">
                  <c:v>2</c:v>
                </c:pt>
                <c:pt idx="18">
                  <c:v>10</c:v>
                </c:pt>
                <c:pt idx="19">
                  <c:v>7</c:v>
                </c:pt>
                <c:pt idx="20">
                  <c:v>12.5</c:v>
                </c:pt>
                <c:pt idx="21">
                  <c:v>11</c:v>
                </c:pt>
                <c:pt idx="22">
                  <c:v>8.5</c:v>
                </c:pt>
                <c:pt idx="23">
                  <c:v>8.5</c:v>
                </c:pt>
                <c:pt idx="24">
                  <c:v>8.5</c:v>
                </c:pt>
                <c:pt idx="25">
                  <c:v>7</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2</c:v>
                </c:pt>
                <c:pt idx="42">
                  <c:v>0</c:v>
                </c:pt>
                <c:pt idx="43">
                  <c:v>3</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0.5</c:v>
                </c:pt>
                <c:pt idx="71">
                  <c:v>0</c:v>
                </c:pt>
                <c:pt idx="72">
                  <c:v>0</c:v>
                </c:pt>
                <c:pt idx="73">
                  <c:v>0</c:v>
                </c:pt>
                <c:pt idx="74">
                  <c:v>0</c:v>
                </c:pt>
                <c:pt idx="75">
                  <c:v>0</c:v>
                </c:pt>
                <c:pt idx="76">
                  <c:v>0</c:v>
                </c:pt>
                <c:pt idx="77">
                  <c:v>0</c:v>
                </c:pt>
                <c:pt idx="78">
                  <c:v>0</c:v>
                </c:pt>
                <c:pt idx="79">
                  <c:v>0</c:v>
                </c:pt>
                <c:pt idx="80">
                  <c:v>2.5</c:v>
                </c:pt>
                <c:pt idx="81">
                  <c:v>8</c:v>
                </c:pt>
                <c:pt idx="82">
                  <c:v>9</c:v>
                </c:pt>
                <c:pt idx="83">
                  <c:v>6.5</c:v>
                </c:pt>
                <c:pt idx="84">
                  <c:v>4</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96">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numCache>
            </c:numRef>
          </c:val>
        </c:ser>
        <c:axId val="9641407"/>
        <c:axId val="19663800"/>
      </c:barChart>
      <c:catAx>
        <c:axId val="9641407"/>
        <c:scaling>
          <c:orientation val="minMax"/>
        </c:scaling>
        <c:axPos val="b"/>
        <c:delete val="0"/>
        <c:numFmt formatCode="General" sourceLinked="1"/>
        <c:majorTickMark val="out"/>
        <c:minorTickMark val="none"/>
        <c:tickLblPos val="nextTo"/>
        <c:crossAx val="19663800"/>
        <c:crosses val="autoZero"/>
        <c:auto val="1"/>
        <c:lblOffset val="100"/>
        <c:noMultiLvlLbl val="0"/>
      </c:catAx>
      <c:valAx>
        <c:axId val="19663800"/>
        <c:scaling>
          <c:orientation val="minMax"/>
        </c:scaling>
        <c:axPos val="l"/>
        <c:majorGridlines/>
        <c:delete val="0"/>
        <c:numFmt formatCode="General" sourceLinked="1"/>
        <c:majorTickMark val="out"/>
        <c:minorTickMark val="none"/>
        <c:tickLblPos val="nextTo"/>
        <c:crossAx val="964140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Daily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Data'!$F$9:$F$373</c:f>
              <c:numCache>
                <c:ptCount val="365"/>
                <c:pt idx="0">
                  <c:v>4.25</c:v>
                </c:pt>
                <c:pt idx="1">
                  <c:v>6.3</c:v>
                </c:pt>
                <c:pt idx="2">
                  <c:v>9</c:v>
                </c:pt>
                <c:pt idx="3">
                  <c:v>9.100000000000001</c:v>
                </c:pt>
                <c:pt idx="4">
                  <c:v>9.6</c:v>
                </c:pt>
                <c:pt idx="5">
                  <c:v>6.5</c:v>
                </c:pt>
                <c:pt idx="6">
                  <c:v>7.35</c:v>
                </c:pt>
                <c:pt idx="7">
                  <c:v>9.2</c:v>
                </c:pt>
                <c:pt idx="8">
                  <c:v>2.85</c:v>
                </c:pt>
                <c:pt idx="9">
                  <c:v>-0.09999999999999998</c:v>
                </c:pt>
                <c:pt idx="10">
                  <c:v>2.2</c:v>
                </c:pt>
                <c:pt idx="11">
                  <c:v>1.7</c:v>
                </c:pt>
                <c:pt idx="12">
                  <c:v>0.29999999999999993</c:v>
                </c:pt>
                <c:pt idx="13">
                  <c:v>0.65</c:v>
                </c:pt>
                <c:pt idx="14">
                  <c:v>-0.8999999999999999</c:v>
                </c:pt>
                <c:pt idx="15">
                  <c:v>-3.15</c:v>
                </c:pt>
                <c:pt idx="16">
                  <c:v>-1.5499999999999998</c:v>
                </c:pt>
                <c:pt idx="17">
                  <c:v>-1.3</c:v>
                </c:pt>
                <c:pt idx="18">
                  <c:v>-1.5</c:v>
                </c:pt>
                <c:pt idx="19">
                  <c:v>-0.39999999999999997</c:v>
                </c:pt>
                <c:pt idx="20">
                  <c:v>-1</c:v>
                </c:pt>
                <c:pt idx="21">
                  <c:v>-1.55</c:v>
                </c:pt>
                <c:pt idx="22">
                  <c:v>-1.2000000000000002</c:v>
                </c:pt>
                <c:pt idx="23">
                  <c:v>0.35</c:v>
                </c:pt>
                <c:pt idx="24">
                  <c:v>-0.40000000000000013</c:v>
                </c:pt>
                <c:pt idx="25">
                  <c:v>4.449999999999999</c:v>
                </c:pt>
                <c:pt idx="26">
                  <c:v>4.5</c:v>
                </c:pt>
                <c:pt idx="27">
                  <c:v>5.3</c:v>
                </c:pt>
                <c:pt idx="28">
                  <c:v>7.7</c:v>
                </c:pt>
                <c:pt idx="29">
                  <c:v>9.1</c:v>
                </c:pt>
                <c:pt idx="30">
                  <c:v>6.8</c:v>
                </c:pt>
                <c:pt idx="31">
                  <c:v>5.550000000000001</c:v>
                </c:pt>
                <c:pt idx="32">
                  <c:v>2.5</c:v>
                </c:pt>
                <c:pt idx="33">
                  <c:v>3.25</c:v>
                </c:pt>
                <c:pt idx="34">
                  <c:v>6</c:v>
                </c:pt>
                <c:pt idx="35">
                  <c:v>2.45</c:v>
                </c:pt>
                <c:pt idx="36">
                  <c:v>3.1</c:v>
                </c:pt>
                <c:pt idx="37">
                  <c:v>1.0499999999999998</c:v>
                </c:pt>
                <c:pt idx="38">
                  <c:v>2.5</c:v>
                </c:pt>
                <c:pt idx="39">
                  <c:v>2.35</c:v>
                </c:pt>
                <c:pt idx="40">
                  <c:v>2.7</c:v>
                </c:pt>
                <c:pt idx="41">
                  <c:v>0.95</c:v>
                </c:pt>
                <c:pt idx="42">
                  <c:v>0.8</c:v>
                </c:pt>
                <c:pt idx="43">
                  <c:v>2.45</c:v>
                </c:pt>
                <c:pt idx="44">
                  <c:v>4.95</c:v>
                </c:pt>
                <c:pt idx="45">
                  <c:v>4.5</c:v>
                </c:pt>
                <c:pt idx="46">
                  <c:v>3.7</c:v>
                </c:pt>
                <c:pt idx="47">
                  <c:v>4.15</c:v>
                </c:pt>
                <c:pt idx="48">
                  <c:v>4.65</c:v>
                </c:pt>
                <c:pt idx="49">
                  <c:v>2.6</c:v>
                </c:pt>
                <c:pt idx="50">
                  <c:v>1</c:v>
                </c:pt>
                <c:pt idx="51">
                  <c:v>0.95</c:v>
                </c:pt>
                <c:pt idx="52">
                  <c:v>0.30000000000000004</c:v>
                </c:pt>
                <c:pt idx="53">
                  <c:v>0.6</c:v>
                </c:pt>
                <c:pt idx="54">
                  <c:v>1.15</c:v>
                </c:pt>
                <c:pt idx="55">
                  <c:v>2.05</c:v>
                </c:pt>
                <c:pt idx="56">
                  <c:v>3.05</c:v>
                </c:pt>
                <c:pt idx="57">
                  <c:v>4.699999999999999</c:v>
                </c:pt>
                <c:pt idx="58">
                  <c:v>3.75</c:v>
                </c:pt>
                <c:pt idx="59">
                  <c:v>3.45</c:v>
                </c:pt>
                <c:pt idx="60">
                  <c:v>5.75</c:v>
                </c:pt>
                <c:pt idx="61">
                  <c:v>3.3499999999999996</c:v>
                </c:pt>
                <c:pt idx="62">
                  <c:v>4.1499999999999995</c:v>
                </c:pt>
                <c:pt idx="63">
                  <c:v>3.9000000000000004</c:v>
                </c:pt>
                <c:pt idx="64">
                  <c:v>2.5999999999999996</c:v>
                </c:pt>
                <c:pt idx="65">
                  <c:v>5.300000000000001</c:v>
                </c:pt>
                <c:pt idx="66">
                  <c:v>5.1</c:v>
                </c:pt>
                <c:pt idx="67">
                  <c:v>4.35</c:v>
                </c:pt>
                <c:pt idx="68">
                  <c:v>1.1</c:v>
                </c:pt>
                <c:pt idx="69">
                  <c:v>-1</c:v>
                </c:pt>
                <c:pt idx="70">
                  <c:v>0.15000000000000013</c:v>
                </c:pt>
                <c:pt idx="71">
                  <c:v>3</c:v>
                </c:pt>
                <c:pt idx="72">
                  <c:v>1.1500000000000004</c:v>
                </c:pt>
                <c:pt idx="73">
                  <c:v>3.35</c:v>
                </c:pt>
                <c:pt idx="74">
                  <c:v>6</c:v>
                </c:pt>
                <c:pt idx="75">
                  <c:v>2.75</c:v>
                </c:pt>
                <c:pt idx="76">
                  <c:v>1.8</c:v>
                </c:pt>
                <c:pt idx="77">
                  <c:v>2.95</c:v>
                </c:pt>
                <c:pt idx="78">
                  <c:v>2.55</c:v>
                </c:pt>
                <c:pt idx="79">
                  <c:v>2.25</c:v>
                </c:pt>
                <c:pt idx="80">
                  <c:v>1.4</c:v>
                </c:pt>
                <c:pt idx="81">
                  <c:v>0.09999999999999999</c:v>
                </c:pt>
                <c:pt idx="82">
                  <c:v>-0.85</c:v>
                </c:pt>
                <c:pt idx="83">
                  <c:v>0.25</c:v>
                </c:pt>
                <c:pt idx="84">
                  <c:v>1.15</c:v>
                </c:pt>
                <c:pt idx="85">
                  <c:v>0.7500000000000001</c:v>
                </c:pt>
                <c:pt idx="86">
                  <c:v>0.55</c:v>
                </c:pt>
                <c:pt idx="87">
                  <c:v>1.9</c:v>
                </c:pt>
                <c:pt idx="88">
                  <c:v>1</c:v>
                </c:pt>
                <c:pt idx="89">
                  <c:v>0.8499999999999999</c:v>
                </c:pt>
                <c:pt idx="90">
                  <c:v>1.6999999999999997</c:v>
                </c:pt>
                <c:pt idx="91">
                  <c:v>2.05</c:v>
                </c:pt>
                <c:pt idx="92">
                  <c:v>2.5500000000000003</c:v>
                </c:pt>
                <c:pt idx="93">
                  <c:v>2.75</c:v>
                </c:pt>
                <c:pt idx="94">
                  <c:v>3.65</c:v>
                </c:pt>
                <c:pt idx="95">
                  <c:v>3.05</c:v>
                </c:pt>
                <c:pt idx="96">
                  <c:v>3.9499999999999997</c:v>
                </c:pt>
                <c:pt idx="97">
                  <c:v>4.55</c:v>
                </c:pt>
                <c:pt idx="98">
                  <c:v>6.05</c:v>
                </c:pt>
                <c:pt idx="99">
                  <c:v>4.5</c:v>
                </c:pt>
                <c:pt idx="100">
                  <c:v>5.3</c:v>
                </c:pt>
                <c:pt idx="101">
                  <c:v>8.05</c:v>
                </c:pt>
                <c:pt idx="102">
                  <c:v>8.799999999999999</c:v>
                </c:pt>
                <c:pt idx="103">
                  <c:v>13.3</c:v>
                </c:pt>
                <c:pt idx="104">
                  <c:v>13.5</c:v>
                </c:pt>
                <c:pt idx="105">
                  <c:v>13.25</c:v>
                </c:pt>
                <c:pt idx="106">
                  <c:v>11.4</c:v>
                </c:pt>
                <c:pt idx="107">
                  <c:v>10.8</c:v>
                </c:pt>
                <c:pt idx="108">
                  <c:v>9.9</c:v>
                </c:pt>
                <c:pt idx="109">
                  <c:v>7.85</c:v>
                </c:pt>
                <c:pt idx="110">
                  <c:v>7.3500000000000005</c:v>
                </c:pt>
                <c:pt idx="111">
                  <c:v>7.7</c:v>
                </c:pt>
                <c:pt idx="112">
                  <c:v>12.25</c:v>
                </c:pt>
                <c:pt idx="113">
                  <c:v>11.75</c:v>
                </c:pt>
                <c:pt idx="114">
                  <c:v>13.55</c:v>
                </c:pt>
                <c:pt idx="115">
                  <c:v>8.95</c:v>
                </c:pt>
                <c:pt idx="116">
                  <c:v>5</c:v>
                </c:pt>
                <c:pt idx="117">
                  <c:v>6.6</c:v>
                </c:pt>
                <c:pt idx="118">
                  <c:v>8.15</c:v>
                </c:pt>
                <c:pt idx="119">
                  <c:v>6.45</c:v>
                </c:pt>
                <c:pt idx="120">
                  <c:v>7.75</c:v>
                </c:pt>
                <c:pt idx="121">
                  <c:v>9.299999999999999</c:v>
                </c:pt>
                <c:pt idx="122">
                  <c:v>9.2</c:v>
                </c:pt>
                <c:pt idx="123">
                  <c:v>12.3</c:v>
                </c:pt>
                <c:pt idx="124">
                  <c:v>11.95</c:v>
                </c:pt>
                <c:pt idx="125">
                  <c:v>12.45</c:v>
                </c:pt>
                <c:pt idx="126">
                  <c:v>13.95</c:v>
                </c:pt>
                <c:pt idx="127">
                  <c:v>15.25</c:v>
                </c:pt>
                <c:pt idx="128">
                  <c:v>9.5</c:v>
                </c:pt>
                <c:pt idx="129">
                  <c:v>12.5</c:v>
                </c:pt>
                <c:pt idx="130">
                  <c:v>8.350000000000001</c:v>
                </c:pt>
                <c:pt idx="131">
                  <c:v>8.6</c:v>
                </c:pt>
                <c:pt idx="132">
                  <c:v>10.2</c:v>
                </c:pt>
                <c:pt idx="133">
                  <c:v>7.2</c:v>
                </c:pt>
                <c:pt idx="134">
                  <c:v>9</c:v>
                </c:pt>
                <c:pt idx="135">
                  <c:v>8.55</c:v>
                </c:pt>
                <c:pt idx="136">
                  <c:v>9.75</c:v>
                </c:pt>
                <c:pt idx="137">
                  <c:v>10.7</c:v>
                </c:pt>
                <c:pt idx="138">
                  <c:v>12.15</c:v>
                </c:pt>
                <c:pt idx="139">
                  <c:v>13.5</c:v>
                </c:pt>
                <c:pt idx="140">
                  <c:v>12.3</c:v>
                </c:pt>
                <c:pt idx="141">
                  <c:v>10.8</c:v>
                </c:pt>
                <c:pt idx="142">
                  <c:v>8</c:v>
                </c:pt>
                <c:pt idx="143">
                  <c:v>7.95</c:v>
                </c:pt>
                <c:pt idx="144">
                  <c:v>10.200000000000001</c:v>
                </c:pt>
                <c:pt idx="145">
                  <c:v>10.899999999999999</c:v>
                </c:pt>
                <c:pt idx="146">
                  <c:v>9.95</c:v>
                </c:pt>
                <c:pt idx="147">
                  <c:v>10.3</c:v>
                </c:pt>
                <c:pt idx="148">
                  <c:v>10.75</c:v>
                </c:pt>
                <c:pt idx="149">
                  <c:v>12.65</c:v>
                </c:pt>
                <c:pt idx="150">
                  <c:v>16.25</c:v>
                </c:pt>
                <c:pt idx="151">
                  <c:v>11.95</c:v>
                </c:pt>
                <c:pt idx="152">
                  <c:v>13.3</c:v>
                </c:pt>
                <c:pt idx="153">
                  <c:v>12.25</c:v>
                </c:pt>
                <c:pt idx="154">
                  <c:v>11.5</c:v>
                </c:pt>
                <c:pt idx="155">
                  <c:v>12.149999999999999</c:v>
                </c:pt>
                <c:pt idx="156">
                  <c:v>13.55</c:v>
                </c:pt>
                <c:pt idx="157">
                  <c:v>13.6</c:v>
                </c:pt>
                <c:pt idx="158">
                  <c:v>11.950000000000001</c:v>
                </c:pt>
                <c:pt idx="159">
                  <c:v>13.4</c:v>
                </c:pt>
                <c:pt idx="160">
                  <c:v>11.5</c:v>
                </c:pt>
                <c:pt idx="161">
                  <c:v>13.65</c:v>
                </c:pt>
                <c:pt idx="162">
                  <c:v>15.450000000000001</c:v>
                </c:pt>
                <c:pt idx="163">
                  <c:v>14.95</c:v>
                </c:pt>
                <c:pt idx="164">
                  <c:v>12.25</c:v>
                </c:pt>
                <c:pt idx="165">
                  <c:v>12.149999999999999</c:v>
                </c:pt>
                <c:pt idx="166">
                  <c:v>14.35</c:v>
                </c:pt>
                <c:pt idx="167">
                  <c:v>14.55</c:v>
                </c:pt>
                <c:pt idx="168">
                  <c:v>15.75</c:v>
                </c:pt>
                <c:pt idx="169">
                  <c:v>19.9</c:v>
                </c:pt>
                <c:pt idx="170">
                  <c:v>16.05</c:v>
                </c:pt>
                <c:pt idx="171">
                  <c:v>17.200000000000003</c:v>
                </c:pt>
                <c:pt idx="172">
                  <c:v>14.05</c:v>
                </c:pt>
                <c:pt idx="173">
                  <c:v>13</c:v>
                </c:pt>
                <c:pt idx="174">
                  <c:v>13.7</c:v>
                </c:pt>
                <c:pt idx="175">
                  <c:v>12.850000000000001</c:v>
                </c:pt>
                <c:pt idx="176">
                  <c:v>15.299999999999999</c:v>
                </c:pt>
                <c:pt idx="177">
                  <c:v>13.2</c:v>
                </c:pt>
                <c:pt idx="178">
                  <c:v>14.75</c:v>
                </c:pt>
                <c:pt idx="179">
                  <c:v>15.15</c:v>
                </c:pt>
                <c:pt idx="180">
                  <c:v>17.7</c:v>
                </c:pt>
                <c:pt idx="181">
                  <c:v>14.8</c:v>
                </c:pt>
                <c:pt idx="182">
                  <c:v>12.3</c:v>
                </c:pt>
                <c:pt idx="183">
                  <c:v>15.7</c:v>
                </c:pt>
                <c:pt idx="184">
                  <c:v>16.6</c:v>
                </c:pt>
                <c:pt idx="185">
                  <c:v>16.95</c:v>
                </c:pt>
                <c:pt idx="186">
                  <c:v>19.95</c:v>
                </c:pt>
                <c:pt idx="187">
                  <c:v>19.950000000000003</c:v>
                </c:pt>
                <c:pt idx="188">
                  <c:v>18.2</c:v>
                </c:pt>
                <c:pt idx="189">
                  <c:v>18.950000000000003</c:v>
                </c:pt>
                <c:pt idx="190">
                  <c:v>16.05</c:v>
                </c:pt>
                <c:pt idx="191">
                  <c:v>16.9</c:v>
                </c:pt>
                <c:pt idx="192">
                  <c:v>17.9</c:v>
                </c:pt>
                <c:pt idx="193">
                  <c:v>21.049999999999997</c:v>
                </c:pt>
                <c:pt idx="194">
                  <c:v>20.45</c:v>
                </c:pt>
                <c:pt idx="195">
                  <c:v>19.05</c:v>
                </c:pt>
                <c:pt idx="196">
                  <c:v>19.75</c:v>
                </c:pt>
                <c:pt idx="197">
                  <c:v>20.35</c:v>
                </c:pt>
                <c:pt idx="198">
                  <c:v>21.25</c:v>
                </c:pt>
                <c:pt idx="199">
                  <c:v>20.9</c:v>
                </c:pt>
                <c:pt idx="200">
                  <c:v>18.6</c:v>
                </c:pt>
                <c:pt idx="201">
                  <c:v>15.850000000000001</c:v>
                </c:pt>
                <c:pt idx="202">
                  <c:v>21.9</c:v>
                </c:pt>
                <c:pt idx="203">
                  <c:v>19.75</c:v>
                </c:pt>
                <c:pt idx="204">
                  <c:v>20.65</c:v>
                </c:pt>
                <c:pt idx="205">
                  <c:v>20.7</c:v>
                </c:pt>
                <c:pt idx="206">
                  <c:v>20.05</c:v>
                </c:pt>
                <c:pt idx="207">
                  <c:v>18.25</c:v>
                </c:pt>
                <c:pt idx="208">
                  <c:v>18.9</c:v>
                </c:pt>
                <c:pt idx="209">
                  <c:v>18.6</c:v>
                </c:pt>
                <c:pt idx="210">
                  <c:v>17.05</c:v>
                </c:pt>
                <c:pt idx="211">
                  <c:v>16.299999999999997</c:v>
                </c:pt>
                <c:pt idx="212">
                  <c:v>22.55</c:v>
                </c:pt>
                <c:pt idx="213">
                  <c:v>20.65</c:v>
                </c:pt>
                <c:pt idx="214">
                  <c:v>18.25</c:v>
                </c:pt>
                <c:pt idx="215">
                  <c:v>15.95</c:v>
                </c:pt>
                <c:pt idx="216">
                  <c:v>17.9</c:v>
                </c:pt>
                <c:pt idx="217">
                  <c:v>14.35</c:v>
                </c:pt>
                <c:pt idx="218">
                  <c:v>15.1</c:v>
                </c:pt>
                <c:pt idx="219">
                  <c:v>16.200000000000003</c:v>
                </c:pt>
                <c:pt idx="220">
                  <c:v>17.15</c:v>
                </c:pt>
                <c:pt idx="221">
                  <c:v>16.3</c:v>
                </c:pt>
                <c:pt idx="222">
                  <c:v>17.25</c:v>
                </c:pt>
                <c:pt idx="223">
                  <c:v>15.549999999999999</c:v>
                </c:pt>
                <c:pt idx="224">
                  <c:v>13.4</c:v>
                </c:pt>
                <c:pt idx="225">
                  <c:v>14.7</c:v>
                </c:pt>
                <c:pt idx="226">
                  <c:v>19.7</c:v>
                </c:pt>
                <c:pt idx="227">
                  <c:v>18.95</c:v>
                </c:pt>
                <c:pt idx="228">
                  <c:v>14.85</c:v>
                </c:pt>
                <c:pt idx="229">
                  <c:v>17.35</c:v>
                </c:pt>
                <c:pt idx="230">
                  <c:v>15.100000000000001</c:v>
                </c:pt>
                <c:pt idx="231">
                  <c:v>16.2</c:v>
                </c:pt>
                <c:pt idx="232">
                  <c:v>16.549999999999997</c:v>
                </c:pt>
                <c:pt idx="233">
                  <c:v>18.7</c:v>
                </c:pt>
                <c:pt idx="234">
                  <c:v>18.35</c:v>
                </c:pt>
                <c:pt idx="235">
                  <c:v>17</c:v>
                </c:pt>
                <c:pt idx="236">
                  <c:v>17.1</c:v>
                </c:pt>
                <c:pt idx="237">
                  <c:v>18.55</c:v>
                </c:pt>
                <c:pt idx="238">
                  <c:v>16.95</c:v>
                </c:pt>
                <c:pt idx="239">
                  <c:v>16.2</c:v>
                </c:pt>
                <c:pt idx="240">
                  <c:v>15.1</c:v>
                </c:pt>
                <c:pt idx="241">
                  <c:v>17.5</c:v>
                </c:pt>
                <c:pt idx="242">
                  <c:v>13.55</c:v>
                </c:pt>
                <c:pt idx="243">
                  <c:v>13.1</c:v>
                </c:pt>
                <c:pt idx="244">
                  <c:v>17.1</c:v>
                </c:pt>
                <c:pt idx="245">
                  <c:v>17.85</c:v>
                </c:pt>
                <c:pt idx="246">
                  <c:v>17.45</c:v>
                </c:pt>
                <c:pt idx="247">
                  <c:v>16.25</c:v>
                </c:pt>
                <c:pt idx="248">
                  <c:v>12.8</c:v>
                </c:pt>
                <c:pt idx="249">
                  <c:v>12</c:v>
                </c:pt>
                <c:pt idx="250">
                  <c:v>11.3</c:v>
                </c:pt>
                <c:pt idx="251">
                  <c:v>11.899999999999999</c:v>
                </c:pt>
                <c:pt idx="252">
                  <c:v>11.2</c:v>
                </c:pt>
                <c:pt idx="253">
                  <c:v>12.05</c:v>
                </c:pt>
                <c:pt idx="254">
                  <c:v>15.799999999999999</c:v>
                </c:pt>
                <c:pt idx="255">
                  <c:v>14.75</c:v>
                </c:pt>
                <c:pt idx="256">
                  <c:v>11.95</c:v>
                </c:pt>
                <c:pt idx="257">
                  <c:v>9.05</c:v>
                </c:pt>
                <c:pt idx="258">
                  <c:v>10.05</c:v>
                </c:pt>
                <c:pt idx="259">
                  <c:v>9.1</c:v>
                </c:pt>
                <c:pt idx="260">
                  <c:v>11.100000000000001</c:v>
                </c:pt>
                <c:pt idx="261">
                  <c:v>12.55</c:v>
                </c:pt>
                <c:pt idx="262">
                  <c:v>12.95</c:v>
                </c:pt>
                <c:pt idx="263">
                  <c:v>15.3</c:v>
                </c:pt>
                <c:pt idx="264">
                  <c:v>16.85</c:v>
                </c:pt>
                <c:pt idx="265">
                  <c:v>13.25</c:v>
                </c:pt>
                <c:pt idx="266">
                  <c:v>16.5</c:v>
                </c:pt>
                <c:pt idx="267">
                  <c:v>15.05</c:v>
                </c:pt>
                <c:pt idx="268">
                  <c:v>13.65</c:v>
                </c:pt>
                <c:pt idx="269">
                  <c:v>14.05</c:v>
                </c:pt>
                <c:pt idx="270">
                  <c:v>13.799999999999999</c:v>
                </c:pt>
                <c:pt idx="271">
                  <c:v>14.2</c:v>
                </c:pt>
                <c:pt idx="272">
                  <c:v>14.5</c:v>
                </c:pt>
                <c:pt idx="273">
                  <c:v>12.55</c:v>
                </c:pt>
                <c:pt idx="274">
                  <c:v>14.45</c:v>
                </c:pt>
                <c:pt idx="275">
                  <c:v>15.1</c:v>
                </c:pt>
                <c:pt idx="276">
                  <c:v>17.35</c:v>
                </c:pt>
                <c:pt idx="277">
                  <c:v>15</c:v>
                </c:pt>
                <c:pt idx="278">
                  <c:v>13.15</c:v>
                </c:pt>
                <c:pt idx="279">
                  <c:v>14.15</c:v>
                </c:pt>
                <c:pt idx="280">
                  <c:v>15.9</c:v>
                </c:pt>
                <c:pt idx="281">
                  <c:v>11.95</c:v>
                </c:pt>
                <c:pt idx="282">
                  <c:v>7.85</c:v>
                </c:pt>
                <c:pt idx="283">
                  <c:v>9.65</c:v>
                </c:pt>
                <c:pt idx="284">
                  <c:v>10.75</c:v>
                </c:pt>
                <c:pt idx="285">
                  <c:v>10.4</c:v>
                </c:pt>
                <c:pt idx="286">
                  <c:v>9</c:v>
                </c:pt>
                <c:pt idx="287">
                  <c:v>9.3</c:v>
                </c:pt>
                <c:pt idx="288">
                  <c:v>8.9</c:v>
                </c:pt>
                <c:pt idx="289">
                  <c:v>11.2</c:v>
                </c:pt>
                <c:pt idx="290">
                  <c:v>11.5</c:v>
                </c:pt>
                <c:pt idx="291">
                  <c:v>14</c:v>
                </c:pt>
                <c:pt idx="292">
                  <c:v>13.299999999999999</c:v>
                </c:pt>
                <c:pt idx="293">
                  <c:v>13.2</c:v>
                </c:pt>
                <c:pt idx="294">
                  <c:v>13.899999999999999</c:v>
                </c:pt>
                <c:pt idx="295">
                  <c:v>12.85</c:v>
                </c:pt>
                <c:pt idx="296">
                  <c:v>10.4</c:v>
                </c:pt>
                <c:pt idx="297">
                  <c:v>12.85</c:v>
                </c:pt>
                <c:pt idx="298">
                  <c:v>14.35</c:v>
                </c:pt>
                <c:pt idx="299">
                  <c:v>11.9</c:v>
                </c:pt>
                <c:pt idx="300">
                  <c:v>9.95</c:v>
                </c:pt>
                <c:pt idx="301">
                  <c:v>8.55</c:v>
                </c:pt>
                <c:pt idx="302">
                  <c:v>7.25</c:v>
                </c:pt>
                <c:pt idx="303">
                  <c:v>8.25</c:v>
                </c:pt>
                <c:pt idx="304">
                  <c:v>9.45</c:v>
                </c:pt>
                <c:pt idx="305">
                  <c:v>9.25</c:v>
                </c:pt>
                <c:pt idx="306">
                  <c:v>7.8</c:v>
                </c:pt>
                <c:pt idx="307">
                  <c:v>5.5</c:v>
                </c:pt>
                <c:pt idx="308">
                  <c:v>5.1</c:v>
                </c:pt>
                <c:pt idx="309">
                  <c:v>9.15</c:v>
                </c:pt>
                <c:pt idx="310">
                  <c:v>7.050000000000001</c:v>
                </c:pt>
                <c:pt idx="311">
                  <c:v>5.35</c:v>
                </c:pt>
                <c:pt idx="312">
                  <c:v>3.8</c:v>
                </c:pt>
                <c:pt idx="313">
                  <c:v>4.7</c:v>
                </c:pt>
                <c:pt idx="314">
                  <c:v>7.4</c:v>
                </c:pt>
                <c:pt idx="315">
                  <c:v>8.25</c:v>
                </c:pt>
                <c:pt idx="316">
                  <c:v>4.3999999999999995</c:v>
                </c:pt>
                <c:pt idx="317">
                  <c:v>4.8999999999999995</c:v>
                </c:pt>
                <c:pt idx="318">
                  <c:v>3.3</c:v>
                </c:pt>
                <c:pt idx="319">
                  <c:v>5.15</c:v>
                </c:pt>
                <c:pt idx="320">
                  <c:v>7</c:v>
                </c:pt>
                <c:pt idx="321">
                  <c:v>7.6</c:v>
                </c:pt>
                <c:pt idx="322">
                  <c:v>3.2</c:v>
                </c:pt>
                <c:pt idx="323">
                  <c:v>2.15</c:v>
                </c:pt>
                <c:pt idx="324">
                  <c:v>5.25</c:v>
                </c:pt>
                <c:pt idx="325">
                  <c:v>3.15</c:v>
                </c:pt>
                <c:pt idx="326">
                  <c:v>0.5</c:v>
                </c:pt>
                <c:pt idx="327">
                  <c:v>2.5</c:v>
                </c:pt>
                <c:pt idx="328">
                  <c:v>3.9</c:v>
                </c:pt>
                <c:pt idx="329">
                  <c:v>3.3</c:v>
                </c:pt>
                <c:pt idx="330">
                  <c:v>5.1</c:v>
                </c:pt>
                <c:pt idx="331">
                  <c:v>5.05</c:v>
                </c:pt>
                <c:pt idx="332">
                  <c:v>6.2</c:v>
                </c:pt>
                <c:pt idx="333">
                  <c:v>4.15</c:v>
                </c:pt>
                <c:pt idx="334">
                  <c:v>5.65</c:v>
                </c:pt>
                <c:pt idx="335">
                  <c:v>5.95</c:v>
                </c:pt>
                <c:pt idx="336">
                  <c:v>5.9</c:v>
                </c:pt>
                <c:pt idx="337">
                  <c:v>5.8</c:v>
                </c:pt>
                <c:pt idx="338">
                  <c:v>6</c:v>
                </c:pt>
                <c:pt idx="339">
                  <c:v>4.15</c:v>
                </c:pt>
                <c:pt idx="340">
                  <c:v>5.5</c:v>
                </c:pt>
                <c:pt idx="341">
                  <c:v>7.25</c:v>
                </c:pt>
                <c:pt idx="342">
                  <c:v>9</c:v>
                </c:pt>
                <c:pt idx="343">
                  <c:v>5.1</c:v>
                </c:pt>
                <c:pt idx="344">
                  <c:v>2.5999999999999996</c:v>
                </c:pt>
                <c:pt idx="345">
                  <c:v>5.75</c:v>
                </c:pt>
                <c:pt idx="346">
                  <c:v>8.1</c:v>
                </c:pt>
                <c:pt idx="347">
                  <c:v>6.65</c:v>
                </c:pt>
                <c:pt idx="348">
                  <c:v>8.65</c:v>
                </c:pt>
                <c:pt idx="349">
                  <c:v>9.5</c:v>
                </c:pt>
                <c:pt idx="350">
                  <c:v>4.1</c:v>
                </c:pt>
                <c:pt idx="351">
                  <c:v>5.55</c:v>
                </c:pt>
                <c:pt idx="352">
                  <c:v>4.1000000000000005</c:v>
                </c:pt>
                <c:pt idx="353">
                  <c:v>4.95</c:v>
                </c:pt>
                <c:pt idx="354">
                  <c:v>6.949999999999999</c:v>
                </c:pt>
                <c:pt idx="355">
                  <c:v>5.800000000000001</c:v>
                </c:pt>
                <c:pt idx="356">
                  <c:v>6.6000000000000005</c:v>
                </c:pt>
                <c:pt idx="357">
                  <c:v>5.35</c:v>
                </c:pt>
                <c:pt idx="358">
                  <c:v>3.7</c:v>
                </c:pt>
                <c:pt idx="359">
                  <c:v>3.8499999999999996</c:v>
                </c:pt>
                <c:pt idx="360">
                  <c:v>5.050000000000001</c:v>
                </c:pt>
                <c:pt idx="361">
                  <c:v>4.3999999999999995</c:v>
                </c:pt>
                <c:pt idx="362">
                  <c:v>4.35</c:v>
                </c:pt>
                <c:pt idx="363">
                  <c:v>5.5</c:v>
                </c:pt>
                <c:pt idx="364">
                  <c:v>6.2</c:v>
                </c:pt>
              </c:numCache>
            </c:numRef>
          </c:val>
          <c:smooth val="0"/>
        </c:ser>
        <c:marker val="1"/>
        <c:axId val="42756473"/>
        <c:axId val="49263938"/>
      </c:lineChart>
      <c:catAx>
        <c:axId val="42756473"/>
        <c:scaling>
          <c:orientation val="minMax"/>
        </c:scaling>
        <c:axPos val="b"/>
        <c:delete val="0"/>
        <c:numFmt formatCode="General" sourceLinked="1"/>
        <c:majorTickMark val="out"/>
        <c:minorTickMark val="none"/>
        <c:tickLblPos val="nextTo"/>
        <c:crossAx val="49263938"/>
        <c:crosses val="autoZero"/>
        <c:auto val="1"/>
        <c:lblOffset val="100"/>
        <c:noMultiLvlLbl val="0"/>
      </c:catAx>
      <c:valAx>
        <c:axId val="49263938"/>
        <c:scaling>
          <c:orientation val="minMax"/>
        </c:scaling>
        <c:axPos val="l"/>
        <c:majorGridlines/>
        <c:delete val="0"/>
        <c:numFmt formatCode="General" sourceLinked="1"/>
        <c:majorTickMark val="out"/>
        <c:minorTickMark val="none"/>
        <c:tickLblPos val="nextTo"/>
        <c:crossAx val="4275647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Monthly Mean</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 Data'!$C$5:$N$5</c:f>
              <c:numCache>
                <c:ptCount val="12"/>
                <c:pt idx="0">
                  <c:v>3.037096774193548</c:v>
                </c:pt>
                <c:pt idx="1">
                  <c:v>2.7767857142857135</c:v>
                </c:pt>
                <c:pt idx="2">
                  <c:v>2.293548387096775</c:v>
                </c:pt>
                <c:pt idx="3">
                  <c:v>7.490000000000001</c:v>
                </c:pt>
                <c:pt idx="4">
                  <c:v>10.716129032258065</c:v>
                </c:pt>
                <c:pt idx="5">
                  <c:v>14.036666666666665</c:v>
                </c:pt>
                <c:pt idx="6">
                  <c:v>18.50483870967742</c:v>
                </c:pt>
                <c:pt idx="7">
                  <c:v>16.87096774193548</c:v>
                </c:pt>
                <c:pt idx="8">
                  <c:v>13.581666666666667</c:v>
                </c:pt>
                <c:pt idx="9">
                  <c:v>11.899999999999999</c:v>
                </c:pt>
                <c:pt idx="10">
                  <c:v>5.319999999999999</c:v>
                </c:pt>
                <c:pt idx="11">
                  <c:v>5.741935483870968</c:v>
                </c:pt>
              </c:numCache>
            </c:numRef>
          </c:val>
          <c:smooth val="0"/>
        </c:ser>
        <c:marker val="1"/>
        <c:axId val="40722259"/>
        <c:axId val="30956012"/>
      </c:lineChart>
      <c:catAx>
        <c:axId val="40722259"/>
        <c:scaling>
          <c:orientation val="minMax"/>
        </c:scaling>
        <c:axPos val="b"/>
        <c:delete val="0"/>
        <c:numFmt formatCode="General" sourceLinked="1"/>
        <c:majorTickMark val="out"/>
        <c:minorTickMark val="none"/>
        <c:tickLblPos val="nextTo"/>
        <c:crossAx val="30956012"/>
        <c:crosses val="autoZero"/>
        <c:auto val="1"/>
        <c:lblOffset val="100"/>
        <c:noMultiLvlLbl val="0"/>
      </c:catAx>
      <c:valAx>
        <c:axId val="30956012"/>
        <c:scaling>
          <c:orientation val="minMax"/>
        </c:scaling>
        <c:axPos val="l"/>
        <c:majorGridlines/>
        <c:delete val="0"/>
        <c:numFmt formatCode="General" sourceLinked="1"/>
        <c:majorTickMark val="out"/>
        <c:minorTickMark val="none"/>
        <c:tickLblPos val="nextTo"/>
        <c:crossAx val="4072225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8153400"/>
    <xdr:graphicFrame>
      <xdr:nvGraphicFramePr>
        <xdr:cNvPr id="1" name="Shape 1025"/>
        <xdr:cNvGraphicFramePr/>
      </xdr:nvGraphicFramePr>
      <xdr:xfrm>
        <a:off x="0" y="0"/>
        <a:ext cx="12001500" cy="81534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ersonal.dundee.ac.uk/~taharley/centralengav_temperat.htm" TargetMode="External" /><Relationship Id="rId2" Type="http://schemas.openxmlformats.org/officeDocument/2006/relationships/hyperlink" Target="http://www.personal.dundee.ac.uk/~taharley/centralengav_temperat.htm" TargetMode="External" /><Relationship Id="rId3" Type="http://schemas.openxmlformats.org/officeDocument/2006/relationships/hyperlink" Target="http://www.climate-uk.com/provisional.htm"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U401"/>
  <sheetViews>
    <sheetView tabSelected="1" workbookViewId="0" topLeftCell="A1">
      <pane ySplit="8" topLeftCell="BM9" activePane="bottomLeft" state="frozen"/>
      <selection pane="topLeft" activeCell="A1" sqref="A1"/>
      <selection pane="bottomLeft" activeCell="P360" sqref="P360"/>
    </sheetView>
  </sheetViews>
  <sheetFormatPr defaultColWidth="9.140625" defaultRowHeight="12.75"/>
  <cols>
    <col min="1" max="1" width="9.140625" style="85" customWidth="1"/>
    <col min="2" max="3" width="9.140625" style="87" customWidth="1"/>
    <col min="4" max="5" width="9.140625" style="85" customWidth="1"/>
    <col min="6" max="6" width="11.00390625" style="85" bestFit="1" customWidth="1"/>
    <col min="7" max="15" width="9.140625" style="85" customWidth="1"/>
    <col min="16" max="16" width="8.7109375" style="87" customWidth="1"/>
    <col min="17" max="17" width="8.7109375" style="85" customWidth="1"/>
    <col min="18" max="18" width="6.8515625" style="85" customWidth="1"/>
    <col min="19" max="19" width="9.140625" style="85" customWidth="1"/>
    <col min="20" max="20" width="23.7109375" style="207" customWidth="1"/>
    <col min="21" max="16384" width="9.140625" style="85" customWidth="1"/>
  </cols>
  <sheetData>
    <row r="1" spans="2:18" ht="14.25" customHeight="1">
      <c r="B1" s="86" t="s">
        <v>272</v>
      </c>
      <c r="R1" s="6" t="s">
        <v>80</v>
      </c>
    </row>
    <row r="2" spans="1:18" ht="11.25" customHeight="1">
      <c r="A2" s="88" t="s">
        <v>200</v>
      </c>
      <c r="C2" s="89" t="s">
        <v>77</v>
      </c>
      <c r="D2" s="89" t="s">
        <v>283</v>
      </c>
      <c r="E2" s="89" t="s">
        <v>284</v>
      </c>
      <c r="F2" s="89" t="s">
        <v>285</v>
      </c>
      <c r="G2" s="89" t="s">
        <v>286</v>
      </c>
      <c r="H2" s="89" t="s">
        <v>287</v>
      </c>
      <c r="I2" s="89" t="s">
        <v>288</v>
      </c>
      <c r="J2" s="89" t="s">
        <v>289</v>
      </c>
      <c r="K2" s="89" t="s">
        <v>204</v>
      </c>
      <c r="L2" s="89" t="s">
        <v>207</v>
      </c>
      <c r="M2" s="89" t="s">
        <v>205</v>
      </c>
      <c r="N2" s="90" t="s">
        <v>206</v>
      </c>
      <c r="O2" s="89" t="s">
        <v>79</v>
      </c>
      <c r="P2" s="91" t="s">
        <v>81</v>
      </c>
      <c r="Q2" s="92" t="s">
        <v>82</v>
      </c>
      <c r="R2" s="87"/>
    </row>
    <row r="3" spans="1:17" ht="11.25" customHeight="1">
      <c r="A3" s="93" t="s">
        <v>413</v>
      </c>
      <c r="B3" s="94" t="s">
        <v>208</v>
      </c>
      <c r="C3" s="95">
        <f>SUM(D9:D39)/31</f>
        <v>5.3838709677419345</v>
      </c>
      <c r="D3" s="95">
        <f>SUM(D40:D67)/28</f>
        <v>5.614285714285713</v>
      </c>
      <c r="E3" s="96">
        <f>SUM(D68:D98)/31</f>
        <v>5.151612903225808</v>
      </c>
      <c r="F3" s="96">
        <f>SUM(D99:D128)/30</f>
        <v>12.273333333333335</v>
      </c>
      <c r="G3" s="96">
        <f>SUM(D129:D159)/31</f>
        <v>15.712903225806453</v>
      </c>
      <c r="H3" s="96">
        <f>SUM(D160:D189)/30</f>
        <v>18.606666666666666</v>
      </c>
      <c r="I3" s="96">
        <f>SUM(D190:D220)/31</f>
        <v>24.464516129032255</v>
      </c>
      <c r="J3" s="96">
        <f>SUM(D221:D251)/31</f>
        <v>21.783870967741926</v>
      </c>
      <c r="K3" s="96">
        <f>SUM(D252:D281)/30</f>
        <v>17.790000000000003</v>
      </c>
      <c r="L3" s="96">
        <f>SUM(D282:D312)/31</f>
        <v>15.02258064516129</v>
      </c>
      <c r="M3" s="96">
        <f>SUM(D313:D342)/30</f>
        <v>8.946666666666665</v>
      </c>
      <c r="N3" s="96">
        <f>SUM(D343:D373)/31</f>
        <v>9.103225806451613</v>
      </c>
      <c r="O3" s="97">
        <f>SUM(C3:N3)/12</f>
        <v>13.321127752176139</v>
      </c>
      <c r="P3" s="98" t="s">
        <v>83</v>
      </c>
      <c r="Q3" s="99" t="s">
        <v>84</v>
      </c>
    </row>
    <row r="4" spans="1:17" ht="11.25" customHeight="1">
      <c r="A4" s="100" t="s">
        <v>242</v>
      </c>
      <c r="B4" s="101" t="s">
        <v>209</v>
      </c>
      <c r="C4" s="95">
        <f>SUM(E9:E39)/31</f>
        <v>0.6903225806451615</v>
      </c>
      <c r="D4" s="95">
        <f>SUM(E40:E67)/28</f>
        <v>-0.06071428571428571</v>
      </c>
      <c r="E4" s="96">
        <f>SUM(E68:E98)/31</f>
        <v>-0.5645161290322581</v>
      </c>
      <c r="F4" s="96">
        <f>SUM(E99:E128)/30</f>
        <v>2.7066666666666674</v>
      </c>
      <c r="G4" s="96">
        <f>SUM(E129:E159)/31</f>
        <v>5.719354838709676</v>
      </c>
      <c r="H4" s="96">
        <f>SUM(E160:E189)/30</f>
        <v>9.466666666666667</v>
      </c>
      <c r="I4" s="96">
        <f>SUM(E190:E220)/31</f>
        <v>12.54516129032258</v>
      </c>
      <c r="J4" s="96">
        <f>SUM(E221:E251)/31</f>
        <v>11.958064516129033</v>
      </c>
      <c r="K4" s="96">
        <f>SUM(E252:E281)/30</f>
        <v>9.373333333333333</v>
      </c>
      <c r="L4" s="96">
        <f>SUM(E282:E312)/31</f>
        <v>8.777419354838706</v>
      </c>
      <c r="M4" s="96">
        <f>SUM(E313:E342)/30</f>
        <v>1.6933333333333336</v>
      </c>
      <c r="N4" s="96">
        <f>SUM(E343:E373)/31</f>
        <v>2.380645161290322</v>
      </c>
      <c r="O4" s="97">
        <f>SUM(C4:N4)/12</f>
        <v>5.390478110599079</v>
      </c>
      <c r="P4" s="102" t="s">
        <v>85</v>
      </c>
      <c r="Q4" s="103" t="s">
        <v>86</v>
      </c>
    </row>
    <row r="5" spans="1:17" ht="11.25" customHeight="1">
      <c r="A5" s="104" t="s">
        <v>240</v>
      </c>
      <c r="B5" s="101" t="s">
        <v>210</v>
      </c>
      <c r="C5" s="95">
        <f aca="true" t="shared" si="0" ref="C5:I5">SUM(C3:C4)/2</f>
        <v>3.037096774193548</v>
      </c>
      <c r="D5" s="95">
        <f t="shared" si="0"/>
        <v>2.7767857142857135</v>
      </c>
      <c r="E5" s="105">
        <f t="shared" si="0"/>
        <v>2.293548387096775</v>
      </c>
      <c r="F5" s="106">
        <f t="shared" si="0"/>
        <v>7.490000000000001</v>
      </c>
      <c r="G5" s="95">
        <f t="shared" si="0"/>
        <v>10.716129032258065</v>
      </c>
      <c r="H5" s="95">
        <f t="shared" si="0"/>
        <v>14.036666666666665</v>
      </c>
      <c r="I5" s="95">
        <f t="shared" si="0"/>
        <v>18.50483870967742</v>
      </c>
      <c r="J5" s="95">
        <f aca="true" t="shared" si="1" ref="J5:O5">SUM(J3:J4)/2</f>
        <v>16.87096774193548</v>
      </c>
      <c r="K5" s="95">
        <f t="shared" si="1"/>
        <v>13.581666666666667</v>
      </c>
      <c r="L5" s="95">
        <f t="shared" si="1"/>
        <v>11.899999999999999</v>
      </c>
      <c r="M5" s="95">
        <f t="shared" si="1"/>
        <v>5.319999999999999</v>
      </c>
      <c r="N5" s="95">
        <f t="shared" si="1"/>
        <v>5.741935483870968</v>
      </c>
      <c r="O5" s="89">
        <f t="shared" si="1"/>
        <v>9.35580293138761</v>
      </c>
      <c r="P5" s="107" t="s">
        <v>434</v>
      </c>
      <c r="Q5" s="108" t="s">
        <v>435</v>
      </c>
    </row>
    <row r="6" spans="1:17" ht="11.25" customHeight="1" thickBot="1">
      <c r="A6" s="109" t="s">
        <v>241</v>
      </c>
      <c r="B6" s="110" t="s">
        <v>76</v>
      </c>
      <c r="C6" s="111">
        <f>SUM(P9:P39)</f>
        <v>56.49999999999999</v>
      </c>
      <c r="D6" s="111">
        <f>SUM(P40:P67)</f>
        <v>43.50000000000001</v>
      </c>
      <c r="E6" s="111">
        <f>SUM(P68:P98)</f>
        <v>64</v>
      </c>
      <c r="F6" s="111">
        <f>SUM(P99:P128)</f>
        <v>11.6</v>
      </c>
      <c r="G6" s="111">
        <f>SUM(P129:P159)</f>
        <v>92.6</v>
      </c>
      <c r="H6" s="111">
        <f>SUM(P160:P189)</f>
        <v>57.20000000000001</v>
      </c>
      <c r="I6" s="111">
        <f>SUM(P190:P220)</f>
        <v>106.29999999999998</v>
      </c>
      <c r="J6" s="111">
        <f>SUM(P221:P251)</f>
        <v>50.50000000000001</v>
      </c>
      <c r="K6" s="111">
        <f>SUM(P252:P281)</f>
        <v>52.70000000000001</v>
      </c>
      <c r="L6" s="111">
        <f>SUM(P282:P312)</f>
        <v>123.49999999999997</v>
      </c>
      <c r="M6" s="111">
        <f>SUM(P313:P342)</f>
        <v>52.2</v>
      </c>
      <c r="N6" s="111">
        <f>SUM(P343:P373)</f>
        <v>59.5</v>
      </c>
      <c r="O6" s="97">
        <f>SUM(C6:N6)</f>
        <v>770.1</v>
      </c>
      <c r="P6" s="112" t="s">
        <v>436</v>
      </c>
      <c r="Q6" s="113" t="s">
        <v>244</v>
      </c>
    </row>
    <row r="7" spans="1:22" ht="38.25" customHeight="1" thickBot="1" thickTop="1">
      <c r="A7" s="114" t="s">
        <v>338</v>
      </c>
      <c r="B7" s="115" t="s">
        <v>78</v>
      </c>
      <c r="C7" s="51" t="s">
        <v>233</v>
      </c>
      <c r="D7" s="1" t="s">
        <v>229</v>
      </c>
      <c r="E7" s="2" t="s">
        <v>273</v>
      </c>
      <c r="F7" s="3" t="s">
        <v>440</v>
      </c>
      <c r="G7" s="2" t="s">
        <v>235</v>
      </c>
      <c r="H7" s="1" t="s">
        <v>234</v>
      </c>
      <c r="I7" s="4" t="s">
        <v>239</v>
      </c>
      <c r="J7" s="116" t="s">
        <v>236</v>
      </c>
      <c r="K7" s="117" t="s">
        <v>243</v>
      </c>
      <c r="L7" s="117" t="s">
        <v>449</v>
      </c>
      <c r="M7" s="116" t="s">
        <v>238</v>
      </c>
      <c r="N7" s="61" t="s">
        <v>237</v>
      </c>
      <c r="O7" s="118" t="s">
        <v>199</v>
      </c>
      <c r="P7" s="116" t="s">
        <v>231</v>
      </c>
      <c r="Q7" s="119" t="s">
        <v>230</v>
      </c>
      <c r="R7" s="116" t="s">
        <v>177</v>
      </c>
      <c r="S7" s="120" t="s">
        <v>232</v>
      </c>
      <c r="T7" s="208" t="s">
        <v>228</v>
      </c>
      <c r="U7" s="121" t="s">
        <v>67</v>
      </c>
      <c r="V7" s="121" t="s">
        <v>68</v>
      </c>
    </row>
    <row r="8" spans="1:37" ht="15.75" customHeight="1" thickBot="1" thickTop="1">
      <c r="A8" s="122"/>
      <c r="B8" s="52" t="s">
        <v>274</v>
      </c>
      <c r="D8" s="3"/>
      <c r="E8" s="53"/>
      <c r="F8" s="54"/>
      <c r="G8" s="54"/>
      <c r="H8" s="55"/>
      <c r="I8" s="56"/>
      <c r="J8" s="119"/>
      <c r="K8" s="119"/>
      <c r="L8" s="119"/>
      <c r="M8" s="119"/>
      <c r="N8" s="119"/>
      <c r="O8" s="119"/>
      <c r="P8" s="123"/>
      <c r="Q8" s="123"/>
      <c r="R8" s="124"/>
      <c r="S8" s="123"/>
      <c r="T8" s="209"/>
      <c r="U8" s="118"/>
      <c r="V8" s="125"/>
      <c r="X8" s="126" t="s">
        <v>336</v>
      </c>
      <c r="Y8" s="126" t="s">
        <v>337</v>
      </c>
      <c r="AH8" s="85" t="s">
        <v>278</v>
      </c>
      <c r="AI8" s="85" t="s">
        <v>279</v>
      </c>
      <c r="AJ8" s="85" t="s">
        <v>280</v>
      </c>
      <c r="AK8" s="85" t="s">
        <v>281</v>
      </c>
    </row>
    <row r="9" spans="1:37" ht="12" customHeight="1" thickTop="1">
      <c r="A9" s="178">
        <v>39448</v>
      </c>
      <c r="B9" s="127">
        <v>2</v>
      </c>
      <c r="C9" s="57">
        <v>1.6</v>
      </c>
      <c r="D9" s="58">
        <v>6.6</v>
      </c>
      <c r="E9" s="58">
        <v>1.9</v>
      </c>
      <c r="F9" s="59">
        <f aca="true" t="shared" si="2" ref="F9:F72">AVERAGE(D9:E9)</f>
        <v>4.25</v>
      </c>
      <c r="G9" s="59">
        <f>100*(AJ9/AH9)</f>
        <v>92.64476970452836</v>
      </c>
      <c r="H9" s="60">
        <f aca="true" t="shared" si="3" ref="H9:H72">AK9</f>
        <v>0.9364795082230005</v>
      </c>
      <c r="I9" s="128">
        <v>-2.4</v>
      </c>
      <c r="J9" s="61">
        <v>0</v>
      </c>
      <c r="K9" s="61" t="s">
        <v>339</v>
      </c>
      <c r="L9" s="61">
        <v>3</v>
      </c>
      <c r="M9" s="61"/>
      <c r="N9" s="61">
        <v>24.2</v>
      </c>
      <c r="O9" s="61" t="s">
        <v>447</v>
      </c>
      <c r="P9" s="101">
        <v>0</v>
      </c>
      <c r="Q9" s="101">
        <v>0</v>
      </c>
      <c r="R9" s="80"/>
      <c r="S9" s="129">
        <v>1005.1</v>
      </c>
      <c r="T9" s="210" t="s">
        <v>478</v>
      </c>
      <c r="U9" s="129"/>
      <c r="V9" s="129"/>
      <c r="X9" s="130">
        <v>6.6</v>
      </c>
      <c r="Y9" s="130">
        <v>1.3</v>
      </c>
      <c r="AH9" s="85">
        <f aca="true" t="shared" si="4" ref="AH9:AH72">6.107*EXP(17.38*(B9/(239+B9)))</f>
        <v>7.054516284028025</v>
      </c>
      <c r="AI9" s="85">
        <f aca="true" t="shared" si="5" ref="AI9:AI72">IF(W9&gt;=0,6.107*EXP(17.38*(C9/(239+C9))),6.107*EXP(22.44*(C9/(272.4+C9))))</f>
        <v>6.855240365106215</v>
      </c>
      <c r="AJ9" s="85">
        <f aca="true" t="shared" si="6" ref="AJ9:AJ72">IF(C9&gt;=0,AI9-(0.000799*1000*(B9-C9)),AI9-(0.00072*1000*(B9-C9)))</f>
        <v>6.5356403651062145</v>
      </c>
      <c r="AK9" s="85">
        <f aca="true" t="shared" si="7" ref="AK9:AK72">239*LN(AJ9/6.107)/(17.38-LN(AJ9/6.107))</f>
        <v>0.9364795082230005</v>
      </c>
    </row>
    <row r="10" spans="1:37" ht="12" customHeight="1">
      <c r="A10" s="178">
        <v>39449</v>
      </c>
      <c r="B10" s="131">
        <v>5.5</v>
      </c>
      <c r="C10" s="61">
        <v>5</v>
      </c>
      <c r="D10" s="61">
        <v>10.6</v>
      </c>
      <c r="E10" s="61">
        <v>2</v>
      </c>
      <c r="F10" s="62">
        <f t="shared" si="2"/>
        <v>6.3</v>
      </c>
      <c r="G10" s="63">
        <f aca="true" t="shared" si="8" ref="G10:G36">100*(AJ10/AH10)</f>
        <v>92.15371172353925</v>
      </c>
      <c r="H10" s="64">
        <f t="shared" si="3"/>
        <v>4.32965672906864</v>
      </c>
      <c r="I10" s="128">
        <v>5</v>
      </c>
      <c r="J10" s="61">
        <v>8</v>
      </c>
      <c r="K10" s="61" t="s">
        <v>446</v>
      </c>
      <c r="L10" s="132" t="s">
        <v>340</v>
      </c>
      <c r="M10" s="61"/>
      <c r="N10" s="61">
        <v>19.7</v>
      </c>
      <c r="O10" s="61" t="s">
        <v>479</v>
      </c>
      <c r="P10" s="101">
        <v>0</v>
      </c>
      <c r="Q10" s="101">
        <v>0</v>
      </c>
      <c r="R10" s="80"/>
      <c r="S10" s="129">
        <v>1022.3</v>
      </c>
      <c r="T10" s="211" t="s">
        <v>90</v>
      </c>
      <c r="U10" s="129"/>
      <c r="V10" s="129"/>
      <c r="X10" s="130">
        <v>6.7</v>
      </c>
      <c r="Y10" s="130">
        <v>1.5</v>
      </c>
      <c r="AH10" s="85">
        <f t="shared" si="4"/>
        <v>9.028595330281249</v>
      </c>
      <c r="AI10" s="85">
        <f t="shared" si="5"/>
        <v>8.719685713352307</v>
      </c>
      <c r="AJ10" s="85">
        <f t="shared" si="6"/>
        <v>8.320185713352307</v>
      </c>
      <c r="AK10" s="85">
        <f t="shared" si="7"/>
        <v>4.32965672906864</v>
      </c>
    </row>
    <row r="11" spans="1:37" ht="12" customHeight="1">
      <c r="A11" s="178">
        <v>39450</v>
      </c>
      <c r="B11" s="131">
        <v>10</v>
      </c>
      <c r="C11" s="61">
        <v>9.6</v>
      </c>
      <c r="D11" s="61">
        <v>12.5</v>
      </c>
      <c r="E11" s="61">
        <v>5.5</v>
      </c>
      <c r="F11" s="63">
        <f t="shared" si="2"/>
        <v>9</v>
      </c>
      <c r="G11" s="63">
        <f t="shared" si="8"/>
        <v>94.74752782998023</v>
      </c>
      <c r="H11" s="60">
        <f t="shared" si="3"/>
        <v>9.197258355415647</v>
      </c>
      <c r="I11" s="85">
        <v>4.8</v>
      </c>
      <c r="J11" s="61">
        <v>7</v>
      </c>
      <c r="K11" s="61" t="s">
        <v>447</v>
      </c>
      <c r="L11" s="132" t="s">
        <v>480</v>
      </c>
      <c r="M11" s="61"/>
      <c r="N11" s="61">
        <v>20.5</v>
      </c>
      <c r="O11" s="61" t="s">
        <v>446</v>
      </c>
      <c r="P11" s="101">
        <v>0</v>
      </c>
      <c r="Q11" s="101">
        <v>0</v>
      </c>
      <c r="R11" s="80"/>
      <c r="S11" s="129">
        <v>1031.8</v>
      </c>
      <c r="T11" s="211" t="s">
        <v>257</v>
      </c>
      <c r="U11" s="129"/>
      <c r="V11" s="129"/>
      <c r="X11" s="130">
        <v>6.3</v>
      </c>
      <c r="Y11" s="130">
        <v>1.7</v>
      </c>
      <c r="AH11" s="85">
        <f t="shared" si="4"/>
        <v>12.273317807277772</v>
      </c>
      <c r="AI11" s="85">
        <f t="shared" si="5"/>
        <v>11.948265205112428</v>
      </c>
      <c r="AJ11" s="85">
        <f t="shared" si="6"/>
        <v>11.628665205112426</v>
      </c>
      <c r="AK11" s="85">
        <f t="shared" si="7"/>
        <v>9.197258355415647</v>
      </c>
    </row>
    <row r="12" spans="1:37" ht="12" customHeight="1">
      <c r="A12" s="178">
        <v>39451</v>
      </c>
      <c r="B12" s="131">
        <v>8.5</v>
      </c>
      <c r="C12" s="61">
        <v>7.7</v>
      </c>
      <c r="D12" s="61">
        <v>10.8</v>
      </c>
      <c r="E12" s="61">
        <v>7.4</v>
      </c>
      <c r="F12" s="62">
        <f t="shared" si="2"/>
        <v>9.100000000000001</v>
      </c>
      <c r="G12" s="63">
        <f t="shared" si="8"/>
        <v>88.94088099985602</v>
      </c>
      <c r="H12" s="64">
        <f t="shared" si="3"/>
        <v>6.783665854023063</v>
      </c>
      <c r="I12" s="128">
        <v>4</v>
      </c>
      <c r="J12" s="61">
        <v>6</v>
      </c>
      <c r="K12" s="61" t="s">
        <v>447</v>
      </c>
      <c r="L12" s="132" t="s">
        <v>91</v>
      </c>
      <c r="M12" s="61"/>
      <c r="N12" s="61">
        <v>15.6</v>
      </c>
      <c r="O12" s="61" t="s">
        <v>339</v>
      </c>
      <c r="P12" s="101">
        <v>0</v>
      </c>
      <c r="Q12" s="101">
        <v>0</v>
      </c>
      <c r="R12" s="80"/>
      <c r="S12" s="129">
        <v>1037</v>
      </c>
      <c r="T12" s="212" t="s">
        <v>94</v>
      </c>
      <c r="U12" s="129"/>
      <c r="V12" s="129"/>
      <c r="X12" s="130">
        <v>6.4</v>
      </c>
      <c r="Y12" s="130">
        <v>1.4</v>
      </c>
      <c r="AH12" s="85">
        <f t="shared" si="4"/>
        <v>11.093113863278093</v>
      </c>
      <c r="AI12" s="85">
        <f t="shared" si="5"/>
        <v>10.5055132003167</v>
      </c>
      <c r="AJ12" s="85">
        <f t="shared" si="6"/>
        <v>9.8663132003167</v>
      </c>
      <c r="AK12" s="85">
        <f t="shared" si="7"/>
        <v>6.783665854023063</v>
      </c>
    </row>
    <row r="13" spans="1:37" ht="12" customHeight="1">
      <c r="A13" s="178">
        <v>39452</v>
      </c>
      <c r="B13" s="131">
        <v>8.9</v>
      </c>
      <c r="C13" s="61">
        <v>8.5</v>
      </c>
      <c r="D13" s="61">
        <v>11</v>
      </c>
      <c r="E13" s="61">
        <v>8.2</v>
      </c>
      <c r="F13" s="63">
        <f t="shared" si="2"/>
        <v>9.6</v>
      </c>
      <c r="G13" s="63">
        <f t="shared" si="8"/>
        <v>94.52420045883756</v>
      </c>
      <c r="H13" s="60">
        <f t="shared" si="3"/>
        <v>8.069639112737004</v>
      </c>
      <c r="I13" s="128">
        <v>4.1</v>
      </c>
      <c r="J13" s="61">
        <v>7</v>
      </c>
      <c r="K13" s="61" t="s">
        <v>446</v>
      </c>
      <c r="L13" s="132" t="s">
        <v>480</v>
      </c>
      <c r="M13" s="61"/>
      <c r="N13" s="61">
        <v>15.1</v>
      </c>
      <c r="O13" s="61" t="s">
        <v>479</v>
      </c>
      <c r="P13" s="101">
        <v>0</v>
      </c>
      <c r="Q13" s="101">
        <v>0</v>
      </c>
      <c r="R13" s="80"/>
      <c r="S13" s="129">
        <v>1034.5</v>
      </c>
      <c r="T13" s="212" t="s">
        <v>323</v>
      </c>
      <c r="U13" s="129"/>
      <c r="V13" s="129"/>
      <c r="X13" s="130">
        <v>6.4</v>
      </c>
      <c r="Y13" s="130">
        <v>1.3</v>
      </c>
      <c r="AH13" s="85">
        <f t="shared" si="4"/>
        <v>11.397624958456682</v>
      </c>
      <c r="AI13" s="85">
        <f t="shared" si="5"/>
        <v>11.093113863278093</v>
      </c>
      <c r="AJ13" s="85">
        <f t="shared" si="6"/>
        <v>10.773513863278094</v>
      </c>
      <c r="AK13" s="85">
        <f t="shared" si="7"/>
        <v>8.069639112737004</v>
      </c>
    </row>
    <row r="14" spans="1:37" ht="12" customHeight="1">
      <c r="A14" s="178">
        <v>39453</v>
      </c>
      <c r="B14" s="131">
        <v>5.2</v>
      </c>
      <c r="C14" s="61">
        <v>5</v>
      </c>
      <c r="D14" s="61">
        <v>9.1</v>
      </c>
      <c r="E14" s="61">
        <v>3.9</v>
      </c>
      <c r="F14" s="62">
        <f t="shared" si="2"/>
        <v>6.5</v>
      </c>
      <c r="G14" s="63">
        <f t="shared" si="8"/>
        <v>96.80815924753729</v>
      </c>
      <c r="H14" s="64">
        <f t="shared" si="3"/>
        <v>4.735182573045007</v>
      </c>
      <c r="I14" s="128">
        <v>-1</v>
      </c>
      <c r="J14" s="133">
        <v>8</v>
      </c>
      <c r="K14" s="61" t="s">
        <v>443</v>
      </c>
      <c r="L14" s="61">
        <v>1</v>
      </c>
      <c r="M14" s="61"/>
      <c r="N14" s="61">
        <v>13.9</v>
      </c>
      <c r="O14" s="61" t="s">
        <v>444</v>
      </c>
      <c r="P14" s="101">
        <v>0</v>
      </c>
      <c r="Q14" s="101">
        <v>0</v>
      </c>
      <c r="R14" s="80"/>
      <c r="S14" s="129">
        <v>1032.5</v>
      </c>
      <c r="T14" s="212" t="s">
        <v>504</v>
      </c>
      <c r="U14" s="129"/>
      <c r="V14" s="129"/>
      <c r="X14" s="130">
        <v>6.5</v>
      </c>
      <c r="Y14" s="130">
        <v>1.3</v>
      </c>
      <c r="AH14" s="85">
        <f t="shared" si="4"/>
        <v>8.842111842520199</v>
      </c>
      <c r="AI14" s="85">
        <f t="shared" si="5"/>
        <v>8.719685713352307</v>
      </c>
      <c r="AJ14" s="85">
        <f t="shared" si="6"/>
        <v>8.559885713352307</v>
      </c>
      <c r="AK14" s="85">
        <f t="shared" si="7"/>
        <v>4.735182573045007</v>
      </c>
    </row>
    <row r="15" spans="1:47" ht="12" customHeight="1">
      <c r="A15" s="178">
        <v>39454</v>
      </c>
      <c r="B15" s="131">
        <v>8</v>
      </c>
      <c r="C15" s="61">
        <v>7.6</v>
      </c>
      <c r="D15" s="61">
        <v>9.5</v>
      </c>
      <c r="E15" s="61">
        <v>5.2</v>
      </c>
      <c r="F15" s="63">
        <f t="shared" si="2"/>
        <v>7.35</v>
      </c>
      <c r="G15" s="63">
        <f t="shared" si="8"/>
        <v>94.32840781321701</v>
      </c>
      <c r="H15" s="60">
        <f t="shared" si="3"/>
        <v>7.14539966520573</v>
      </c>
      <c r="I15" s="128">
        <v>5</v>
      </c>
      <c r="J15" s="61">
        <v>8</v>
      </c>
      <c r="K15" s="61" t="s">
        <v>446</v>
      </c>
      <c r="L15" s="132" t="s">
        <v>480</v>
      </c>
      <c r="M15" s="61"/>
      <c r="N15" s="61">
        <v>16.6</v>
      </c>
      <c r="O15" s="61" t="s">
        <v>505</v>
      </c>
      <c r="P15" s="101">
        <v>0</v>
      </c>
      <c r="Q15" s="101">
        <v>0</v>
      </c>
      <c r="R15" s="80"/>
      <c r="S15" s="129">
        <v>1025.4</v>
      </c>
      <c r="T15" s="212" t="s">
        <v>19</v>
      </c>
      <c r="U15" s="129"/>
      <c r="V15" s="129"/>
      <c r="X15" s="130">
        <v>6.2</v>
      </c>
      <c r="Y15" s="130">
        <v>1.1</v>
      </c>
      <c r="AH15" s="85">
        <f t="shared" si="4"/>
        <v>10.722567515390086</v>
      </c>
      <c r="AI15" s="85">
        <f t="shared" si="5"/>
        <v>10.434027213964692</v>
      </c>
      <c r="AJ15" s="85">
        <f t="shared" si="6"/>
        <v>10.114427213964692</v>
      </c>
      <c r="AK15" s="85">
        <f t="shared" si="7"/>
        <v>7.14539966520573</v>
      </c>
      <c r="AU15" s="85" t="e">
        <f>W7*(10^(85/(18429.1+(67.53*#REF!)+(0.003*31)))-1)</f>
        <v>#REF!</v>
      </c>
    </row>
    <row r="16" spans="1:47" ht="12" customHeight="1">
      <c r="A16" s="178">
        <v>39455</v>
      </c>
      <c r="B16" s="131">
        <v>9</v>
      </c>
      <c r="C16" s="61">
        <v>8.5</v>
      </c>
      <c r="D16" s="61">
        <v>10.5</v>
      </c>
      <c r="E16" s="61">
        <v>7.9</v>
      </c>
      <c r="F16" s="62">
        <f t="shared" si="2"/>
        <v>9.2</v>
      </c>
      <c r="G16" s="63">
        <f t="shared" si="8"/>
        <v>93.19140098995283</v>
      </c>
      <c r="H16" s="64">
        <f t="shared" si="3"/>
        <v>7.9602929166403715</v>
      </c>
      <c r="I16" s="128">
        <v>4.5</v>
      </c>
      <c r="J16" s="61">
        <v>8</v>
      </c>
      <c r="K16" s="61" t="s">
        <v>445</v>
      </c>
      <c r="L16" s="132" t="s">
        <v>480</v>
      </c>
      <c r="M16" s="61"/>
      <c r="N16" s="61">
        <v>13.9</v>
      </c>
      <c r="O16" s="61" t="s">
        <v>445</v>
      </c>
      <c r="P16" s="101">
        <v>3.5</v>
      </c>
      <c r="Q16" s="101">
        <v>0</v>
      </c>
      <c r="R16" s="80"/>
      <c r="S16" s="129">
        <v>1023</v>
      </c>
      <c r="T16" s="212" t="s">
        <v>404</v>
      </c>
      <c r="U16" s="129"/>
      <c r="V16" s="129"/>
      <c r="X16" s="130">
        <v>6.4</v>
      </c>
      <c r="Y16" s="130">
        <v>1.3</v>
      </c>
      <c r="AH16" s="85">
        <f t="shared" si="4"/>
        <v>11.474893337456098</v>
      </c>
      <c r="AI16" s="85">
        <f t="shared" si="5"/>
        <v>11.093113863278093</v>
      </c>
      <c r="AJ16" s="85">
        <f t="shared" si="6"/>
        <v>10.693613863278093</v>
      </c>
      <c r="AK16" s="85">
        <f t="shared" si="7"/>
        <v>7.9602929166403715</v>
      </c>
      <c r="AU16" s="85" t="e">
        <f>W8*(10^(85/(18429.1+(67.53*#REF!)+(0.003*31)))-1)</f>
        <v>#REF!</v>
      </c>
    </row>
    <row r="17" spans="1:47" ht="12" customHeight="1">
      <c r="A17" s="178">
        <v>39456</v>
      </c>
      <c r="B17" s="131">
        <v>0.1</v>
      </c>
      <c r="C17" s="61">
        <v>0</v>
      </c>
      <c r="D17" s="61">
        <v>5.9</v>
      </c>
      <c r="E17" s="61">
        <v>-0.2</v>
      </c>
      <c r="F17" s="63">
        <f t="shared" si="2"/>
        <v>2.85</v>
      </c>
      <c r="G17" s="63">
        <f t="shared" si="8"/>
        <v>97.976883968747</v>
      </c>
      <c r="H17" s="60">
        <f t="shared" si="3"/>
        <v>-0.18096502584797455</v>
      </c>
      <c r="I17" s="128">
        <v>-5.3</v>
      </c>
      <c r="J17" s="61">
        <v>0</v>
      </c>
      <c r="K17" s="61" t="s">
        <v>448</v>
      </c>
      <c r="L17" s="132" t="s">
        <v>20</v>
      </c>
      <c r="M17" s="61"/>
      <c r="N17" s="61">
        <v>9.1</v>
      </c>
      <c r="O17" s="61" t="s">
        <v>479</v>
      </c>
      <c r="P17" s="101">
        <v>0.2</v>
      </c>
      <c r="Q17" s="101">
        <v>0</v>
      </c>
      <c r="R17" s="80"/>
      <c r="S17" s="129">
        <v>1023.7</v>
      </c>
      <c r="T17" s="212" t="s">
        <v>266</v>
      </c>
      <c r="U17" s="129"/>
      <c r="V17" s="129"/>
      <c r="X17" s="130">
        <v>6.5</v>
      </c>
      <c r="Y17" s="130">
        <v>1.4</v>
      </c>
      <c r="AH17" s="85">
        <f t="shared" si="4"/>
        <v>6.1515530560479394</v>
      </c>
      <c r="AI17" s="85">
        <f t="shared" si="5"/>
        <v>6.107</v>
      </c>
      <c r="AJ17" s="85">
        <f t="shared" si="6"/>
        <v>6.0271</v>
      </c>
      <c r="AK17" s="85">
        <f t="shared" si="7"/>
        <v>-0.18096502584797455</v>
      </c>
      <c r="AU17" s="85">
        <f aca="true" t="shared" si="9" ref="AU17:AU24">W9*(10^(85/(18429.1+(67.53*B9)+(0.003*31)))-1)</f>
        <v>0</v>
      </c>
    </row>
    <row r="18" spans="1:47" ht="12" customHeight="1">
      <c r="A18" s="178">
        <v>39457</v>
      </c>
      <c r="B18" s="131">
        <v>0.4</v>
      </c>
      <c r="C18" s="61">
        <v>0.3</v>
      </c>
      <c r="D18" s="61">
        <v>1.1</v>
      </c>
      <c r="E18" s="61">
        <v>-1.3</v>
      </c>
      <c r="F18" s="62">
        <f t="shared" si="2"/>
        <v>-0.09999999999999998</v>
      </c>
      <c r="G18" s="63">
        <f t="shared" si="8"/>
        <v>98.00666284811513</v>
      </c>
      <c r="H18" s="64">
        <f t="shared" si="3"/>
        <v>0.12251304985132115</v>
      </c>
      <c r="I18" s="128">
        <v>-5.5</v>
      </c>
      <c r="J18" s="134">
        <v>8</v>
      </c>
      <c r="K18" s="61" t="s">
        <v>448</v>
      </c>
      <c r="L18" s="61">
        <v>2</v>
      </c>
      <c r="M18" s="61"/>
      <c r="N18" s="61">
        <v>7.3</v>
      </c>
      <c r="O18" s="61" t="s">
        <v>448</v>
      </c>
      <c r="P18" s="101">
        <v>0.1</v>
      </c>
      <c r="Q18" s="101">
        <v>0</v>
      </c>
      <c r="R18" s="80"/>
      <c r="S18" s="129">
        <v>1016.3</v>
      </c>
      <c r="T18" s="212" t="s">
        <v>386</v>
      </c>
      <c r="U18" s="129"/>
      <c r="V18" s="129"/>
      <c r="X18" s="130">
        <v>6.7</v>
      </c>
      <c r="Y18" s="130">
        <v>1.4</v>
      </c>
      <c r="AH18" s="85">
        <f t="shared" si="4"/>
        <v>6.286942849347582</v>
      </c>
      <c r="AI18" s="85">
        <f t="shared" si="5"/>
        <v>6.2415228818137685</v>
      </c>
      <c r="AJ18" s="85">
        <f t="shared" si="6"/>
        <v>6.161622881813768</v>
      </c>
      <c r="AK18" s="85">
        <f t="shared" si="7"/>
        <v>0.12251304985132115</v>
      </c>
      <c r="AU18" s="85">
        <f t="shared" si="9"/>
        <v>0</v>
      </c>
    </row>
    <row r="19" spans="1:47" ht="12" customHeight="1">
      <c r="A19" s="178">
        <v>39458</v>
      </c>
      <c r="B19" s="131">
        <v>0</v>
      </c>
      <c r="C19" s="61">
        <v>0</v>
      </c>
      <c r="D19" s="61">
        <v>5.4</v>
      </c>
      <c r="E19" s="61">
        <v>-1</v>
      </c>
      <c r="F19" s="63">
        <f t="shared" si="2"/>
        <v>2.2</v>
      </c>
      <c r="G19" s="63">
        <f t="shared" si="8"/>
        <v>100</v>
      </c>
      <c r="H19" s="60">
        <f t="shared" si="3"/>
        <v>0</v>
      </c>
      <c r="I19" s="128">
        <v>-2.1</v>
      </c>
      <c r="J19" s="61">
        <v>7</v>
      </c>
      <c r="K19" s="61" t="s">
        <v>479</v>
      </c>
      <c r="L19" s="61">
        <v>1</v>
      </c>
      <c r="M19" s="61"/>
      <c r="N19" s="61">
        <v>17.1</v>
      </c>
      <c r="O19" s="61" t="s">
        <v>443</v>
      </c>
      <c r="P19" s="101">
        <v>0</v>
      </c>
      <c r="Q19" s="101">
        <v>0</v>
      </c>
      <c r="R19" s="80"/>
      <c r="S19" s="129">
        <v>1019.2</v>
      </c>
      <c r="T19" s="212" t="s">
        <v>176</v>
      </c>
      <c r="U19" s="129"/>
      <c r="V19" s="129"/>
      <c r="X19" s="130">
        <v>6.3</v>
      </c>
      <c r="Y19" s="130">
        <v>1.4</v>
      </c>
      <c r="AH19" s="85">
        <f t="shared" si="4"/>
        <v>6.107</v>
      </c>
      <c r="AI19" s="85">
        <f t="shared" si="5"/>
        <v>6.107</v>
      </c>
      <c r="AJ19" s="85">
        <f t="shared" si="6"/>
        <v>6.107</v>
      </c>
      <c r="AK19" s="85">
        <f t="shared" si="7"/>
        <v>0</v>
      </c>
      <c r="AU19" s="85">
        <f t="shared" si="9"/>
        <v>0</v>
      </c>
    </row>
    <row r="20" spans="1:47" ht="12" customHeight="1">
      <c r="A20" s="178">
        <v>39459</v>
      </c>
      <c r="B20" s="131">
        <v>0.6</v>
      </c>
      <c r="C20" s="61">
        <v>0.3</v>
      </c>
      <c r="D20" s="61">
        <v>3.5</v>
      </c>
      <c r="E20" s="61">
        <v>-0.1</v>
      </c>
      <c r="F20" s="62">
        <f t="shared" si="2"/>
        <v>1.7</v>
      </c>
      <c r="G20" s="63">
        <f t="shared" si="8"/>
        <v>94.09220736670528</v>
      </c>
      <c r="H20" s="64">
        <f t="shared" si="3"/>
        <v>-0.23865717692742933</v>
      </c>
      <c r="I20" s="128">
        <v>-3.1</v>
      </c>
      <c r="J20" s="61">
        <v>6</v>
      </c>
      <c r="K20" s="61" t="s">
        <v>387</v>
      </c>
      <c r="L20" s="61">
        <v>4</v>
      </c>
      <c r="M20" s="61"/>
      <c r="N20" s="61">
        <v>25.4</v>
      </c>
      <c r="O20" s="61" t="s">
        <v>387</v>
      </c>
      <c r="P20" s="101">
        <v>0</v>
      </c>
      <c r="Q20" s="101">
        <v>0</v>
      </c>
      <c r="S20" s="129">
        <v>1013.5</v>
      </c>
      <c r="T20" s="211" t="s">
        <v>383</v>
      </c>
      <c r="U20" s="129"/>
      <c r="V20" s="129"/>
      <c r="X20" s="130">
        <v>6.1</v>
      </c>
      <c r="Y20" s="130">
        <v>1</v>
      </c>
      <c r="AH20" s="85">
        <f t="shared" si="4"/>
        <v>6.378660943113899</v>
      </c>
      <c r="AI20" s="85">
        <f t="shared" si="5"/>
        <v>6.2415228818137685</v>
      </c>
      <c r="AJ20" s="85">
        <f t="shared" si="6"/>
        <v>6.001822881813768</v>
      </c>
      <c r="AK20" s="85">
        <f t="shared" si="7"/>
        <v>-0.23865717692742933</v>
      </c>
      <c r="AU20" s="85">
        <f t="shared" si="9"/>
        <v>0</v>
      </c>
    </row>
    <row r="21" spans="1:47" ht="12" customHeight="1">
      <c r="A21" s="178">
        <v>39460</v>
      </c>
      <c r="B21" s="131">
        <v>-1.3</v>
      </c>
      <c r="C21" s="61">
        <v>-1.5</v>
      </c>
      <c r="D21" s="61">
        <v>2.4</v>
      </c>
      <c r="E21" s="61">
        <v>-1.8</v>
      </c>
      <c r="F21" s="63">
        <f t="shared" si="2"/>
        <v>0.29999999999999993</v>
      </c>
      <c r="G21" s="63">
        <f t="shared" si="8"/>
        <v>95.94611465419163</v>
      </c>
      <c r="H21" s="60">
        <f t="shared" si="3"/>
        <v>-1.8615781596764058</v>
      </c>
      <c r="I21" s="128">
        <v>-4</v>
      </c>
      <c r="J21" s="61">
        <v>7</v>
      </c>
      <c r="K21" s="61" t="s">
        <v>442</v>
      </c>
      <c r="L21" s="61">
        <v>1</v>
      </c>
      <c r="M21" s="61"/>
      <c r="N21" s="61">
        <v>4.7</v>
      </c>
      <c r="O21" s="61" t="s">
        <v>479</v>
      </c>
      <c r="P21" s="101">
        <v>1.9</v>
      </c>
      <c r="Q21" s="135">
        <v>0.1</v>
      </c>
      <c r="R21" s="136" t="s">
        <v>178</v>
      </c>
      <c r="S21" s="129">
        <v>1021.7</v>
      </c>
      <c r="T21" s="212" t="s">
        <v>26</v>
      </c>
      <c r="U21" s="129"/>
      <c r="V21" s="129"/>
      <c r="X21" s="130">
        <v>6.3</v>
      </c>
      <c r="Y21" s="130">
        <v>0.8</v>
      </c>
      <c r="AH21" s="85">
        <f t="shared" si="4"/>
        <v>5.553248472803667</v>
      </c>
      <c r="AI21" s="85">
        <f t="shared" si="5"/>
        <v>5.472126146748352</v>
      </c>
      <c r="AJ21" s="85">
        <f t="shared" si="6"/>
        <v>5.328126146748352</v>
      </c>
      <c r="AK21" s="85">
        <f t="shared" si="7"/>
        <v>-1.8615781596764058</v>
      </c>
      <c r="AU21" s="85">
        <f t="shared" si="9"/>
        <v>0</v>
      </c>
    </row>
    <row r="22" spans="1:47" ht="12" customHeight="1">
      <c r="A22" s="178">
        <v>39461</v>
      </c>
      <c r="B22" s="131">
        <v>0</v>
      </c>
      <c r="C22" s="61">
        <v>-0.2</v>
      </c>
      <c r="D22" s="61">
        <v>2.6</v>
      </c>
      <c r="E22" s="61">
        <v>-1.3</v>
      </c>
      <c r="F22" s="62">
        <f t="shared" si="2"/>
        <v>0.65</v>
      </c>
      <c r="G22" s="63">
        <f t="shared" si="8"/>
        <v>96.19698152266052</v>
      </c>
      <c r="H22" s="64">
        <f t="shared" si="3"/>
        <v>-0.5319868187855642</v>
      </c>
      <c r="I22" s="128">
        <v>-2.5</v>
      </c>
      <c r="J22" s="61">
        <v>8</v>
      </c>
      <c r="K22" s="61" t="s">
        <v>446</v>
      </c>
      <c r="L22" s="61">
        <v>2</v>
      </c>
      <c r="M22" s="61"/>
      <c r="N22" s="61">
        <v>10.9</v>
      </c>
      <c r="O22" s="61" t="s">
        <v>448</v>
      </c>
      <c r="P22" s="101">
        <v>5</v>
      </c>
      <c r="Q22" s="135">
        <v>2</v>
      </c>
      <c r="R22" s="137" t="s">
        <v>178</v>
      </c>
      <c r="S22" s="129">
        <v>1012.1</v>
      </c>
      <c r="T22" s="211" t="s">
        <v>124</v>
      </c>
      <c r="U22" s="129"/>
      <c r="V22" s="129"/>
      <c r="X22" s="130">
        <v>6.3</v>
      </c>
      <c r="Y22" s="130">
        <v>0.9</v>
      </c>
      <c r="AH22" s="85">
        <f t="shared" si="4"/>
        <v>6.107</v>
      </c>
      <c r="AI22" s="85">
        <f t="shared" si="5"/>
        <v>6.0187496615888785</v>
      </c>
      <c r="AJ22" s="85">
        <f t="shared" si="6"/>
        <v>5.874749661588878</v>
      </c>
      <c r="AK22" s="85">
        <f t="shared" si="7"/>
        <v>-0.5319868187855642</v>
      </c>
      <c r="AU22" s="85">
        <f t="shared" si="9"/>
        <v>0</v>
      </c>
    </row>
    <row r="23" spans="1:47" ht="12" customHeight="1">
      <c r="A23" s="178">
        <v>39462</v>
      </c>
      <c r="B23" s="131">
        <v>-2.8</v>
      </c>
      <c r="C23" s="61">
        <v>-3.2</v>
      </c>
      <c r="D23" s="61">
        <v>1.5</v>
      </c>
      <c r="E23" s="61">
        <v>-3.3</v>
      </c>
      <c r="F23" s="63">
        <f t="shared" si="2"/>
        <v>-0.8999999999999999</v>
      </c>
      <c r="G23" s="63">
        <f t="shared" si="8"/>
        <v>91.26600374243364</v>
      </c>
      <c r="H23" s="60">
        <f t="shared" si="3"/>
        <v>-4.021148132182258</v>
      </c>
      <c r="I23" s="128">
        <v>-7</v>
      </c>
      <c r="J23" s="61">
        <v>5</v>
      </c>
      <c r="K23" s="61" t="s">
        <v>448</v>
      </c>
      <c r="L23" s="61">
        <v>1</v>
      </c>
      <c r="M23" s="61"/>
      <c r="N23" s="61">
        <v>13.1</v>
      </c>
      <c r="O23" s="61" t="s">
        <v>387</v>
      </c>
      <c r="P23" s="101">
        <v>0</v>
      </c>
      <c r="Q23" s="138">
        <v>1</v>
      </c>
      <c r="R23" s="137" t="s">
        <v>178</v>
      </c>
      <c r="S23" s="129">
        <v>1011.7</v>
      </c>
      <c r="T23" s="211" t="s">
        <v>416</v>
      </c>
      <c r="U23" s="129"/>
      <c r="V23" s="129"/>
      <c r="X23" s="130">
        <v>6.4</v>
      </c>
      <c r="Y23" s="130">
        <v>1.3</v>
      </c>
      <c r="AH23" s="85">
        <f t="shared" si="4"/>
        <v>4.969935514522895</v>
      </c>
      <c r="AI23" s="85">
        <f t="shared" si="5"/>
        <v>4.823861532681004</v>
      </c>
      <c r="AJ23" s="85">
        <f t="shared" si="6"/>
        <v>4.535861532681004</v>
      </c>
      <c r="AK23" s="85">
        <f t="shared" si="7"/>
        <v>-4.021148132182258</v>
      </c>
      <c r="AU23" s="85">
        <f t="shared" si="9"/>
        <v>0</v>
      </c>
    </row>
    <row r="24" spans="1:47" ht="12" customHeight="1">
      <c r="A24" s="178">
        <v>39463</v>
      </c>
      <c r="B24" s="131">
        <v>-2.9</v>
      </c>
      <c r="C24" s="61">
        <v>-3.2</v>
      </c>
      <c r="D24" s="70">
        <v>-1.7</v>
      </c>
      <c r="E24" s="61">
        <v>-4.6</v>
      </c>
      <c r="F24" s="62">
        <f t="shared" si="2"/>
        <v>-3.15</v>
      </c>
      <c r="G24" s="63">
        <f t="shared" si="8"/>
        <v>93.40788331444739</v>
      </c>
      <c r="H24" s="64">
        <f t="shared" si="3"/>
        <v>-3.811618537972507</v>
      </c>
      <c r="I24" s="128">
        <v>-9.8</v>
      </c>
      <c r="J24" s="61">
        <v>8</v>
      </c>
      <c r="K24" s="61" t="s">
        <v>442</v>
      </c>
      <c r="L24" s="61">
        <v>2</v>
      </c>
      <c r="M24" s="61"/>
      <c r="N24" s="61">
        <v>6.9</v>
      </c>
      <c r="O24" s="61" t="s">
        <v>417</v>
      </c>
      <c r="P24" s="101">
        <v>0</v>
      </c>
      <c r="Q24" s="138">
        <v>1</v>
      </c>
      <c r="R24" s="137" t="s">
        <v>178</v>
      </c>
      <c r="S24" s="129">
        <v>1013.2</v>
      </c>
      <c r="T24" s="211" t="s">
        <v>32</v>
      </c>
      <c r="U24" s="129"/>
      <c r="V24" s="129"/>
      <c r="X24" s="130">
        <v>6.1</v>
      </c>
      <c r="Y24" s="130">
        <v>1.3</v>
      </c>
      <c r="AH24" s="85">
        <f t="shared" si="4"/>
        <v>4.933054223238464</v>
      </c>
      <c r="AI24" s="85">
        <f t="shared" si="5"/>
        <v>4.823861532681004</v>
      </c>
      <c r="AJ24" s="85">
        <f t="shared" si="6"/>
        <v>4.607861532681004</v>
      </c>
      <c r="AK24" s="85">
        <f t="shared" si="7"/>
        <v>-3.811618537972507</v>
      </c>
      <c r="AU24" s="85">
        <f t="shared" si="9"/>
        <v>0</v>
      </c>
    </row>
    <row r="25" spans="1:37" ht="12" customHeight="1">
      <c r="A25" s="178">
        <v>39464</v>
      </c>
      <c r="B25" s="131">
        <v>-1.7</v>
      </c>
      <c r="C25" s="61">
        <v>-2.1</v>
      </c>
      <c r="D25" s="61">
        <v>0.8</v>
      </c>
      <c r="E25" s="61">
        <v>-3.9</v>
      </c>
      <c r="F25" s="63">
        <f t="shared" si="2"/>
        <v>-1.5499999999999998</v>
      </c>
      <c r="G25" s="63">
        <f t="shared" si="8"/>
        <v>91.74646423776281</v>
      </c>
      <c r="H25" s="60">
        <f t="shared" si="3"/>
        <v>-2.862055701588781</v>
      </c>
      <c r="I25" s="128">
        <v>-6.5</v>
      </c>
      <c r="J25" s="61">
        <v>8</v>
      </c>
      <c r="K25" s="61" t="s">
        <v>444</v>
      </c>
      <c r="L25" s="132" t="s">
        <v>480</v>
      </c>
      <c r="M25" s="61"/>
      <c r="N25" s="61">
        <v>25</v>
      </c>
      <c r="O25" s="61" t="s">
        <v>444</v>
      </c>
      <c r="P25" s="101">
        <v>0.6</v>
      </c>
      <c r="Q25" s="138">
        <v>1</v>
      </c>
      <c r="R25" s="137" t="s">
        <v>178</v>
      </c>
      <c r="S25" s="129">
        <v>1018.3</v>
      </c>
      <c r="T25" s="212" t="s">
        <v>219</v>
      </c>
      <c r="U25" s="129"/>
      <c r="V25" s="129"/>
      <c r="X25" s="130">
        <v>6</v>
      </c>
      <c r="Y25" s="130">
        <v>1.1</v>
      </c>
      <c r="AH25" s="85">
        <f t="shared" si="4"/>
        <v>5.39205510851514</v>
      </c>
      <c r="AI25" s="85">
        <f t="shared" si="5"/>
        <v>5.235019911814305</v>
      </c>
      <c r="AJ25" s="85">
        <f t="shared" si="6"/>
        <v>4.947019911814305</v>
      </c>
      <c r="AK25" s="85">
        <f t="shared" si="7"/>
        <v>-2.862055701588781</v>
      </c>
    </row>
    <row r="26" spans="1:37" ht="12" customHeight="1">
      <c r="A26" s="178">
        <v>39465</v>
      </c>
      <c r="B26" s="131">
        <v>-1</v>
      </c>
      <c r="C26" s="61">
        <v>-1.6</v>
      </c>
      <c r="D26" s="70">
        <v>-0.9</v>
      </c>
      <c r="E26" s="61">
        <v>-1.7</v>
      </c>
      <c r="F26" s="62">
        <f t="shared" si="2"/>
        <v>-1.3</v>
      </c>
      <c r="G26" s="63">
        <f t="shared" si="8"/>
        <v>88.0750811184873</v>
      </c>
      <c r="H26" s="64">
        <f t="shared" si="3"/>
        <v>-2.7190761553605927</v>
      </c>
      <c r="I26" s="128">
        <v>-2.1</v>
      </c>
      <c r="J26" s="61">
        <v>8</v>
      </c>
      <c r="K26" s="61" t="s">
        <v>443</v>
      </c>
      <c r="L26" s="132" t="s">
        <v>91</v>
      </c>
      <c r="M26" s="61"/>
      <c r="N26" s="61">
        <v>24.4</v>
      </c>
      <c r="O26" s="61" t="s">
        <v>443</v>
      </c>
      <c r="P26" s="101">
        <v>5.4</v>
      </c>
      <c r="Q26" s="138">
        <v>2</v>
      </c>
      <c r="R26" s="137" t="s">
        <v>178</v>
      </c>
      <c r="S26" s="129">
        <v>1005</v>
      </c>
      <c r="T26" s="212" t="s">
        <v>133</v>
      </c>
      <c r="U26" s="129"/>
      <c r="V26" s="129"/>
      <c r="X26" s="130">
        <v>6.4</v>
      </c>
      <c r="Y26" s="130">
        <v>0.9</v>
      </c>
      <c r="AH26" s="85">
        <f t="shared" si="4"/>
        <v>5.676929151302562</v>
      </c>
      <c r="AI26" s="85">
        <f t="shared" si="5"/>
        <v>5.431959955048785</v>
      </c>
      <c r="AJ26" s="85">
        <f t="shared" si="6"/>
        <v>4.9999599550487845</v>
      </c>
      <c r="AK26" s="85">
        <f t="shared" si="7"/>
        <v>-2.7190761553605927</v>
      </c>
    </row>
    <row r="27" spans="1:37" ht="12" customHeight="1">
      <c r="A27" s="178">
        <v>39466</v>
      </c>
      <c r="B27" s="131">
        <v>-0.9</v>
      </c>
      <c r="C27" s="61">
        <v>-1.4</v>
      </c>
      <c r="D27" s="61">
        <v>0</v>
      </c>
      <c r="E27" s="61">
        <v>-3</v>
      </c>
      <c r="F27" s="63">
        <f t="shared" si="2"/>
        <v>-1.5</v>
      </c>
      <c r="G27" s="63">
        <f t="shared" si="8"/>
        <v>90.10019751598107</v>
      </c>
      <c r="H27" s="64">
        <f t="shared" si="3"/>
        <v>-2.3143298499566685</v>
      </c>
      <c r="I27" s="128">
        <v>-2.2</v>
      </c>
      <c r="J27" s="61">
        <v>7</v>
      </c>
      <c r="K27" s="61" t="s">
        <v>442</v>
      </c>
      <c r="L27" s="61">
        <v>2</v>
      </c>
      <c r="M27" s="61"/>
      <c r="N27" s="61">
        <v>19.5</v>
      </c>
      <c r="O27" s="61" t="s">
        <v>387</v>
      </c>
      <c r="P27" s="101">
        <v>0.2</v>
      </c>
      <c r="Q27" s="138">
        <v>10</v>
      </c>
      <c r="R27" s="137" t="s">
        <v>178</v>
      </c>
      <c r="S27" s="129">
        <v>1000.3</v>
      </c>
      <c r="T27" s="211" t="s">
        <v>384</v>
      </c>
      <c r="U27" s="129"/>
      <c r="V27" s="129"/>
      <c r="X27" s="130">
        <v>6.3</v>
      </c>
      <c r="Y27" s="130">
        <v>1.3</v>
      </c>
      <c r="AH27" s="85">
        <f t="shared" si="4"/>
        <v>5.718694631908273</v>
      </c>
      <c r="AI27" s="85">
        <f t="shared" si="5"/>
        <v>5.512555158685161</v>
      </c>
      <c r="AJ27" s="85">
        <f t="shared" si="6"/>
        <v>5.152555158685161</v>
      </c>
      <c r="AK27" s="85">
        <f t="shared" si="7"/>
        <v>-2.3143298499566685</v>
      </c>
    </row>
    <row r="28" spans="1:37" ht="12" customHeight="1">
      <c r="A28" s="178">
        <v>39467</v>
      </c>
      <c r="B28" s="131">
        <v>0</v>
      </c>
      <c r="C28" s="61">
        <v>-0.6</v>
      </c>
      <c r="D28" s="61">
        <v>0.6</v>
      </c>
      <c r="E28" s="61">
        <v>-1.4</v>
      </c>
      <c r="F28" s="62">
        <f t="shared" si="2"/>
        <v>-0.39999999999999997</v>
      </c>
      <c r="G28" s="63">
        <f t="shared" si="8"/>
        <v>88.64627592409713</v>
      </c>
      <c r="H28" s="64">
        <f t="shared" si="3"/>
        <v>-1.6458579114524707</v>
      </c>
      <c r="I28" s="128">
        <v>-3.4</v>
      </c>
      <c r="J28" s="61">
        <v>8</v>
      </c>
      <c r="K28" s="61" t="s">
        <v>442</v>
      </c>
      <c r="L28" s="132" t="s">
        <v>134</v>
      </c>
      <c r="M28" s="61"/>
      <c r="N28" s="61">
        <v>22.5</v>
      </c>
      <c r="O28" s="61" t="s">
        <v>387</v>
      </c>
      <c r="P28" s="129">
        <v>9.7</v>
      </c>
      <c r="Q28" s="138">
        <v>7</v>
      </c>
      <c r="R28" s="137" t="s">
        <v>178</v>
      </c>
      <c r="S28" s="129">
        <v>999</v>
      </c>
      <c r="T28" s="211" t="s">
        <v>327</v>
      </c>
      <c r="U28" s="129"/>
      <c r="V28" s="129"/>
      <c r="X28" s="130">
        <v>6.3</v>
      </c>
      <c r="Y28" s="130">
        <v>1.2</v>
      </c>
      <c r="AH28" s="85">
        <f t="shared" si="4"/>
        <v>6.107</v>
      </c>
      <c r="AI28" s="85">
        <f t="shared" si="5"/>
        <v>5.845628070684612</v>
      </c>
      <c r="AJ28" s="85">
        <f t="shared" si="6"/>
        <v>5.413628070684612</v>
      </c>
      <c r="AK28" s="85">
        <f t="shared" si="7"/>
        <v>-1.6458579114524707</v>
      </c>
    </row>
    <row r="29" spans="1:37" ht="12" customHeight="1">
      <c r="A29" s="178">
        <v>39468</v>
      </c>
      <c r="B29" s="131">
        <v>-1.4</v>
      </c>
      <c r="C29" s="61">
        <v>-1.8</v>
      </c>
      <c r="D29" s="70">
        <v>-0.4</v>
      </c>
      <c r="E29" s="61">
        <v>-1.6</v>
      </c>
      <c r="F29" s="63">
        <f t="shared" si="2"/>
        <v>-1</v>
      </c>
      <c r="G29" s="63">
        <f t="shared" si="8"/>
        <v>91.87046647407863</v>
      </c>
      <c r="H29" s="60">
        <f t="shared" si="3"/>
        <v>-2.5468101198885282</v>
      </c>
      <c r="I29" s="128">
        <v>-1.2</v>
      </c>
      <c r="J29" s="61">
        <v>8</v>
      </c>
      <c r="K29" s="61" t="s">
        <v>385</v>
      </c>
      <c r="L29" s="61">
        <v>0</v>
      </c>
      <c r="M29" s="61"/>
      <c r="N29" s="61">
        <v>7.9</v>
      </c>
      <c r="O29" s="61" t="s">
        <v>443</v>
      </c>
      <c r="P29" s="129">
        <v>0.7</v>
      </c>
      <c r="Q29" s="138">
        <v>12.5</v>
      </c>
      <c r="R29" s="137" t="s">
        <v>178</v>
      </c>
      <c r="S29" s="129">
        <v>992.9</v>
      </c>
      <c r="T29" s="211" t="s">
        <v>326</v>
      </c>
      <c r="U29" s="129"/>
      <c r="V29" s="129"/>
      <c r="X29" s="130">
        <v>6.4</v>
      </c>
      <c r="Y29" s="130">
        <v>1.3</v>
      </c>
      <c r="AH29" s="85">
        <f t="shared" si="4"/>
        <v>5.512555158685161</v>
      </c>
      <c r="AI29" s="85">
        <f t="shared" si="5"/>
        <v>5.3524101389249426</v>
      </c>
      <c r="AJ29" s="85">
        <f t="shared" si="6"/>
        <v>5.064410138924942</v>
      </c>
      <c r="AK29" s="85">
        <f t="shared" si="7"/>
        <v>-2.5468101198885282</v>
      </c>
    </row>
    <row r="30" spans="1:37" ht="12" customHeight="1">
      <c r="A30" s="178">
        <v>39469</v>
      </c>
      <c r="B30" s="131">
        <v>-2.7</v>
      </c>
      <c r="C30" s="61">
        <v>-3.1</v>
      </c>
      <c r="D30" s="61">
        <v>0.9</v>
      </c>
      <c r="E30" s="61">
        <v>-4</v>
      </c>
      <c r="F30" s="62">
        <f t="shared" si="2"/>
        <v>-1.55</v>
      </c>
      <c r="G30" s="63">
        <f t="shared" si="8"/>
        <v>91.3114226297899</v>
      </c>
      <c r="H30" s="64">
        <f t="shared" si="3"/>
        <v>-3.91556044388918</v>
      </c>
      <c r="I30" s="128">
        <v>-5.8</v>
      </c>
      <c r="J30" s="61">
        <v>3</v>
      </c>
      <c r="K30" s="61" t="s">
        <v>443</v>
      </c>
      <c r="L30" s="132" t="s">
        <v>480</v>
      </c>
      <c r="M30" s="61"/>
      <c r="N30" s="61">
        <v>15.4</v>
      </c>
      <c r="O30" s="61" t="s">
        <v>387</v>
      </c>
      <c r="P30" s="139">
        <v>0.4</v>
      </c>
      <c r="Q30" s="138">
        <v>11</v>
      </c>
      <c r="R30" s="137" t="s">
        <v>178</v>
      </c>
      <c r="S30" s="129">
        <v>1002.1</v>
      </c>
      <c r="T30" s="211" t="s">
        <v>351</v>
      </c>
      <c r="U30" s="129"/>
      <c r="V30" s="129"/>
      <c r="X30" s="130">
        <v>6.3</v>
      </c>
      <c r="Y30" s="130">
        <v>1.5</v>
      </c>
      <c r="AH30" s="85">
        <f t="shared" si="4"/>
        <v>5.007060977432383</v>
      </c>
      <c r="AI30" s="85">
        <f t="shared" si="5"/>
        <v>4.860018610434573</v>
      </c>
      <c r="AJ30" s="85">
        <f t="shared" si="6"/>
        <v>4.572018610434573</v>
      </c>
      <c r="AK30" s="85">
        <f t="shared" si="7"/>
        <v>-3.91556044388918</v>
      </c>
    </row>
    <row r="31" spans="1:37" ht="12" customHeight="1">
      <c r="A31" s="178">
        <v>39470</v>
      </c>
      <c r="B31" s="131">
        <v>-0.2</v>
      </c>
      <c r="C31" s="61">
        <v>-0.4</v>
      </c>
      <c r="D31" s="61">
        <v>0.3</v>
      </c>
      <c r="E31" s="61">
        <v>-2.7</v>
      </c>
      <c r="F31" s="63">
        <f t="shared" si="2"/>
        <v>-1.2000000000000002</v>
      </c>
      <c r="G31" s="63">
        <f t="shared" si="8"/>
        <v>96.16000295610398</v>
      </c>
      <c r="H31" s="60">
        <f t="shared" si="3"/>
        <v>-0.7363525461914205</v>
      </c>
      <c r="I31" s="128">
        <v>-1</v>
      </c>
      <c r="J31" s="61">
        <v>8</v>
      </c>
      <c r="K31" s="61" t="s">
        <v>443</v>
      </c>
      <c r="L31" s="61">
        <v>2</v>
      </c>
      <c r="M31" s="61"/>
      <c r="N31" s="61">
        <v>18.4</v>
      </c>
      <c r="O31" s="61" t="s">
        <v>387</v>
      </c>
      <c r="P31" s="139">
        <v>0.3</v>
      </c>
      <c r="Q31" s="138">
        <v>8.5</v>
      </c>
      <c r="R31" s="137" t="s">
        <v>178</v>
      </c>
      <c r="S31" s="129">
        <v>1010.2</v>
      </c>
      <c r="T31" s="211" t="s">
        <v>252</v>
      </c>
      <c r="U31" s="129"/>
      <c r="V31" s="129"/>
      <c r="X31" s="130">
        <v>6.1</v>
      </c>
      <c r="Y31" s="130">
        <v>1.2</v>
      </c>
      <c r="AH31" s="85">
        <f t="shared" si="4"/>
        <v>6.0187496615888785</v>
      </c>
      <c r="AI31" s="85">
        <f t="shared" si="5"/>
        <v>5.931629852504364</v>
      </c>
      <c r="AJ31" s="85">
        <f t="shared" si="6"/>
        <v>5.787629852504364</v>
      </c>
      <c r="AK31" s="85">
        <f t="shared" si="7"/>
        <v>-0.7363525461914205</v>
      </c>
    </row>
    <row r="32" spans="1:37" ht="12" customHeight="1">
      <c r="A32" s="178">
        <v>39471</v>
      </c>
      <c r="B32" s="131">
        <v>-0.5</v>
      </c>
      <c r="C32" s="61">
        <v>-0.9</v>
      </c>
      <c r="D32" s="61">
        <v>1.7</v>
      </c>
      <c r="E32" s="61">
        <v>-1</v>
      </c>
      <c r="F32" s="62">
        <f t="shared" si="2"/>
        <v>0.35</v>
      </c>
      <c r="G32" s="63">
        <f t="shared" si="8"/>
        <v>92.22559001812263</v>
      </c>
      <c r="H32" s="64">
        <f t="shared" si="3"/>
        <v>-1.6031608468367304</v>
      </c>
      <c r="I32" s="128">
        <v>-2.2</v>
      </c>
      <c r="J32" s="61">
        <v>8</v>
      </c>
      <c r="K32" s="61" t="s">
        <v>442</v>
      </c>
      <c r="L32" s="61">
        <v>2</v>
      </c>
      <c r="M32" s="61"/>
      <c r="N32" s="61">
        <v>8.8</v>
      </c>
      <c r="O32" s="61" t="s">
        <v>505</v>
      </c>
      <c r="P32" s="101">
        <v>0</v>
      </c>
      <c r="Q32" s="138">
        <v>8.5</v>
      </c>
      <c r="R32" s="137" t="s">
        <v>178</v>
      </c>
      <c r="S32" s="129">
        <v>1018</v>
      </c>
      <c r="T32" s="211" t="s">
        <v>130</v>
      </c>
      <c r="U32" s="129"/>
      <c r="V32" s="129"/>
      <c r="X32" s="130">
        <v>6.2</v>
      </c>
      <c r="Y32" s="130">
        <v>1.2</v>
      </c>
      <c r="AH32" s="85">
        <f t="shared" si="4"/>
        <v>5.888489985091041</v>
      </c>
      <c r="AI32" s="85">
        <f t="shared" si="5"/>
        <v>5.718694631908273</v>
      </c>
      <c r="AJ32" s="85">
        <f t="shared" si="6"/>
        <v>5.430694631908273</v>
      </c>
      <c r="AK32" s="85">
        <f t="shared" si="7"/>
        <v>-1.6031608468367304</v>
      </c>
    </row>
    <row r="33" spans="1:37" ht="12" customHeight="1">
      <c r="A33" s="178">
        <v>39472</v>
      </c>
      <c r="B33" s="131">
        <v>-0.8</v>
      </c>
      <c r="C33" s="61">
        <v>-1.2</v>
      </c>
      <c r="D33" s="61">
        <v>1.9</v>
      </c>
      <c r="E33" s="61">
        <v>-2.7</v>
      </c>
      <c r="F33" s="63">
        <f t="shared" si="2"/>
        <v>-0.40000000000000013</v>
      </c>
      <c r="G33" s="63">
        <f t="shared" si="8"/>
        <v>92.1099548447179</v>
      </c>
      <c r="H33" s="60">
        <f t="shared" si="3"/>
        <v>-1.9173720318783591</v>
      </c>
      <c r="I33" s="128">
        <v>-5.7</v>
      </c>
      <c r="J33" s="61">
        <v>6</v>
      </c>
      <c r="K33" s="61" t="s">
        <v>444</v>
      </c>
      <c r="L33" s="61">
        <v>3</v>
      </c>
      <c r="M33" s="61"/>
      <c r="N33" s="61">
        <v>30.4</v>
      </c>
      <c r="O33" s="61" t="s">
        <v>444</v>
      </c>
      <c r="P33" s="101">
        <v>13</v>
      </c>
      <c r="Q33" s="138">
        <v>8.5</v>
      </c>
      <c r="R33" s="137" t="s">
        <v>178</v>
      </c>
      <c r="S33" s="129">
        <v>1016.1</v>
      </c>
      <c r="T33" s="211" t="s">
        <v>506</v>
      </c>
      <c r="U33" s="129"/>
      <c r="V33" s="129"/>
      <c r="X33" s="130">
        <v>6.3</v>
      </c>
      <c r="Y33" s="130">
        <v>1.1</v>
      </c>
      <c r="AH33" s="85">
        <f t="shared" si="4"/>
        <v>5.760731928368864</v>
      </c>
      <c r="AI33" s="85">
        <f t="shared" si="5"/>
        <v>5.594207577945808</v>
      </c>
      <c r="AJ33" s="85">
        <f t="shared" si="6"/>
        <v>5.306207577945807</v>
      </c>
      <c r="AK33" s="85">
        <f t="shared" si="7"/>
        <v>-1.9173720318783591</v>
      </c>
    </row>
    <row r="34" spans="1:37" ht="12" customHeight="1">
      <c r="A34" s="178">
        <v>39473</v>
      </c>
      <c r="B34" s="131">
        <v>1</v>
      </c>
      <c r="C34" s="61">
        <v>0.9</v>
      </c>
      <c r="D34" s="61">
        <v>9.7</v>
      </c>
      <c r="E34" s="61">
        <v>-0.8</v>
      </c>
      <c r="F34" s="62">
        <f t="shared" si="2"/>
        <v>4.449999999999999</v>
      </c>
      <c r="G34" s="63">
        <f t="shared" si="8"/>
        <v>98.06420759798559</v>
      </c>
      <c r="H34" s="64">
        <f t="shared" si="3"/>
        <v>0.7292420697132379</v>
      </c>
      <c r="I34" s="128">
        <v>-1.6</v>
      </c>
      <c r="J34" s="61">
        <v>3</v>
      </c>
      <c r="K34" s="61" t="s">
        <v>479</v>
      </c>
      <c r="L34" s="61">
        <v>2</v>
      </c>
      <c r="M34" s="61"/>
      <c r="N34" s="61">
        <v>21.6</v>
      </c>
      <c r="O34" s="61" t="s">
        <v>444</v>
      </c>
      <c r="P34" s="101">
        <v>5.8</v>
      </c>
      <c r="Q34" s="138">
        <v>7</v>
      </c>
      <c r="R34" s="137" t="s">
        <v>178</v>
      </c>
      <c r="S34" s="129">
        <v>1007.8</v>
      </c>
      <c r="T34" s="211" t="s">
        <v>126</v>
      </c>
      <c r="U34" s="129"/>
      <c r="V34" s="129"/>
      <c r="X34" s="130">
        <v>6.3</v>
      </c>
      <c r="Y34" s="130">
        <v>1.1</v>
      </c>
      <c r="AH34" s="85">
        <f t="shared" si="4"/>
        <v>6.565655306052358</v>
      </c>
      <c r="AI34" s="85">
        <f t="shared" si="5"/>
        <v>6.5184578494953405</v>
      </c>
      <c r="AJ34" s="85">
        <f t="shared" si="6"/>
        <v>6.43855784949534</v>
      </c>
      <c r="AK34" s="85">
        <f t="shared" si="7"/>
        <v>0.7292420697132379</v>
      </c>
    </row>
    <row r="35" spans="1:37" ht="12" customHeight="1">
      <c r="A35" s="178">
        <v>39474</v>
      </c>
      <c r="B35" s="131">
        <v>6.9</v>
      </c>
      <c r="C35" s="61">
        <v>5.6</v>
      </c>
      <c r="D35" s="61">
        <v>8</v>
      </c>
      <c r="E35" s="61">
        <v>1</v>
      </c>
      <c r="F35" s="63">
        <f t="shared" si="2"/>
        <v>4.5</v>
      </c>
      <c r="G35" s="63">
        <f t="shared" si="8"/>
        <v>80.96939093830683</v>
      </c>
      <c r="H35" s="60">
        <f t="shared" si="3"/>
        <v>3.8649775512074354</v>
      </c>
      <c r="I35" s="128">
        <v>4.8</v>
      </c>
      <c r="J35" s="61">
        <v>2</v>
      </c>
      <c r="K35" s="61" t="s">
        <v>447</v>
      </c>
      <c r="L35" s="61">
        <v>6</v>
      </c>
      <c r="M35" s="61"/>
      <c r="N35" s="61">
        <v>36.2</v>
      </c>
      <c r="O35" s="61" t="s">
        <v>479</v>
      </c>
      <c r="P35" s="101">
        <v>0.1</v>
      </c>
      <c r="Q35" s="140">
        <v>0</v>
      </c>
      <c r="R35" s="80"/>
      <c r="S35" s="129">
        <v>991.1</v>
      </c>
      <c r="T35" s="211" t="s">
        <v>122</v>
      </c>
      <c r="U35" s="129"/>
      <c r="V35" s="129"/>
      <c r="X35" s="130">
        <v>6.4</v>
      </c>
      <c r="Y35" s="130">
        <v>0.9</v>
      </c>
      <c r="AH35" s="85">
        <f t="shared" si="4"/>
        <v>9.945515096468517</v>
      </c>
      <c r="AI35" s="85">
        <f t="shared" si="5"/>
        <v>9.091522999287918</v>
      </c>
      <c r="AJ35" s="85">
        <f t="shared" si="6"/>
        <v>8.052822999287917</v>
      </c>
      <c r="AK35" s="85">
        <f t="shared" si="7"/>
        <v>3.8649775512074354</v>
      </c>
    </row>
    <row r="36" spans="1:37" ht="12" customHeight="1">
      <c r="A36" s="178">
        <v>39475</v>
      </c>
      <c r="B36" s="131">
        <v>2</v>
      </c>
      <c r="C36" s="61">
        <v>1.4</v>
      </c>
      <c r="D36" s="61">
        <v>9.9</v>
      </c>
      <c r="E36" s="61">
        <v>0.7</v>
      </c>
      <c r="F36" s="62">
        <f t="shared" si="2"/>
        <v>5.3</v>
      </c>
      <c r="G36" s="63">
        <f t="shared" si="8"/>
        <v>88.99379466998887</v>
      </c>
      <c r="H36" s="64">
        <f t="shared" si="3"/>
        <v>0.3805410099346958</v>
      </c>
      <c r="I36" s="128">
        <v>-2.6</v>
      </c>
      <c r="J36" s="61">
        <v>5</v>
      </c>
      <c r="K36" s="61" t="s">
        <v>446</v>
      </c>
      <c r="L36" s="61">
        <v>3</v>
      </c>
      <c r="M36" s="61"/>
      <c r="N36" s="61">
        <v>33.8</v>
      </c>
      <c r="O36" s="61" t="s">
        <v>444</v>
      </c>
      <c r="P36" s="129">
        <v>0</v>
      </c>
      <c r="Q36" s="140">
        <v>0</v>
      </c>
      <c r="R36" s="80"/>
      <c r="S36" s="129">
        <v>1006.2</v>
      </c>
      <c r="T36" s="211" t="s">
        <v>212</v>
      </c>
      <c r="U36" s="129"/>
      <c r="V36" s="129"/>
      <c r="X36" s="130">
        <v>6.3</v>
      </c>
      <c r="Y36" s="130">
        <v>1.1</v>
      </c>
      <c r="AH36" s="85">
        <f t="shared" si="4"/>
        <v>7.054516284028025</v>
      </c>
      <c r="AI36" s="85">
        <f t="shared" si="5"/>
        <v>6.757481736768829</v>
      </c>
      <c r="AJ36" s="85">
        <f t="shared" si="6"/>
        <v>6.278081736768829</v>
      </c>
      <c r="AK36" s="85">
        <f t="shared" si="7"/>
        <v>0.3805410099346958</v>
      </c>
    </row>
    <row r="37" spans="1:37" ht="12" customHeight="1">
      <c r="A37" s="178">
        <v>39476</v>
      </c>
      <c r="B37" s="131">
        <v>7.6</v>
      </c>
      <c r="C37" s="61">
        <v>6.5</v>
      </c>
      <c r="D37" s="61">
        <v>13.4</v>
      </c>
      <c r="E37" s="61">
        <v>2</v>
      </c>
      <c r="F37" s="63">
        <f t="shared" si="2"/>
        <v>7.7</v>
      </c>
      <c r="G37" s="63">
        <f>100*(AJ37/AH37)</f>
        <v>84.307007988353</v>
      </c>
      <c r="H37" s="60">
        <f t="shared" si="3"/>
        <v>5.125963502031385</v>
      </c>
      <c r="I37" s="128">
        <v>5</v>
      </c>
      <c r="J37" s="61">
        <v>7</v>
      </c>
      <c r="K37" s="61" t="s">
        <v>446</v>
      </c>
      <c r="L37" s="61">
        <v>3</v>
      </c>
      <c r="M37" s="61"/>
      <c r="N37" s="61">
        <v>21.9</v>
      </c>
      <c r="O37" s="61" t="s">
        <v>213</v>
      </c>
      <c r="P37" s="101">
        <v>1.9</v>
      </c>
      <c r="Q37" s="140">
        <v>0</v>
      </c>
      <c r="R37" s="80"/>
      <c r="S37" s="129">
        <v>1000.5</v>
      </c>
      <c r="T37" s="211" t="s">
        <v>300</v>
      </c>
      <c r="U37" s="129"/>
      <c r="V37" s="129"/>
      <c r="X37" s="130">
        <v>6.5</v>
      </c>
      <c r="Y37" s="130">
        <v>1.5</v>
      </c>
      <c r="AH37" s="85">
        <f t="shared" si="4"/>
        <v>10.434027213964692</v>
      </c>
      <c r="AI37" s="85">
        <f t="shared" si="5"/>
        <v>9.67551615678414</v>
      </c>
      <c r="AJ37" s="85">
        <f t="shared" si="6"/>
        <v>8.79661615678414</v>
      </c>
      <c r="AK37" s="85">
        <f t="shared" si="7"/>
        <v>5.125963502031385</v>
      </c>
    </row>
    <row r="38" spans="1:37" ht="12" customHeight="1">
      <c r="A38" s="178">
        <v>39477</v>
      </c>
      <c r="B38" s="131">
        <v>8.5</v>
      </c>
      <c r="C38" s="61">
        <v>7.3</v>
      </c>
      <c r="D38" s="61">
        <v>10.6</v>
      </c>
      <c r="E38" s="61">
        <v>7.6</v>
      </c>
      <c r="F38" s="62">
        <f t="shared" si="2"/>
        <v>9.1</v>
      </c>
      <c r="G38" s="63">
        <f>100*(AJ38/AH38)</f>
        <v>83.50526915458316</v>
      </c>
      <c r="H38" s="64">
        <f t="shared" si="3"/>
        <v>5.8699531475678</v>
      </c>
      <c r="I38" s="141">
        <v>6.2</v>
      </c>
      <c r="J38" s="71">
        <v>4</v>
      </c>
      <c r="K38" s="71" t="s">
        <v>339</v>
      </c>
      <c r="L38" s="71">
        <v>4</v>
      </c>
      <c r="M38" s="71"/>
      <c r="N38" s="71">
        <v>43.5</v>
      </c>
      <c r="O38" s="71" t="s">
        <v>339</v>
      </c>
      <c r="P38" s="110">
        <v>6.4</v>
      </c>
      <c r="Q38" s="110">
        <v>0</v>
      </c>
      <c r="R38" s="142"/>
      <c r="S38" s="143">
        <v>1000.7</v>
      </c>
      <c r="T38" s="213" t="s">
        <v>195</v>
      </c>
      <c r="U38" s="143"/>
      <c r="V38" s="143"/>
      <c r="X38" s="130">
        <v>6.5</v>
      </c>
      <c r="Y38" s="130">
        <v>1.5</v>
      </c>
      <c r="AH38" s="85">
        <f t="shared" si="4"/>
        <v>11.093113863278093</v>
      </c>
      <c r="AI38" s="85">
        <f t="shared" si="5"/>
        <v>10.22213458915475</v>
      </c>
      <c r="AJ38" s="85">
        <f t="shared" si="6"/>
        <v>9.26333458915475</v>
      </c>
      <c r="AK38" s="85">
        <f t="shared" si="7"/>
        <v>5.8699531475678</v>
      </c>
    </row>
    <row r="39" spans="1:37" ht="12" customHeight="1" thickBot="1">
      <c r="A39" s="179">
        <v>39478</v>
      </c>
      <c r="B39" s="144">
        <v>5.5</v>
      </c>
      <c r="C39" s="145">
        <v>5</v>
      </c>
      <c r="D39" s="71">
        <v>9.1</v>
      </c>
      <c r="E39" s="71">
        <v>4.5</v>
      </c>
      <c r="F39" s="72">
        <f t="shared" si="2"/>
        <v>6.8</v>
      </c>
      <c r="G39" s="72">
        <f>100*(AJ39/AH39)</f>
        <v>92.15371172353925</v>
      </c>
      <c r="H39" s="73">
        <f t="shared" si="3"/>
        <v>4.32965672906864</v>
      </c>
      <c r="I39" s="146">
        <v>2.2</v>
      </c>
      <c r="J39" s="147">
        <v>2</v>
      </c>
      <c r="K39" s="147" t="s">
        <v>339</v>
      </c>
      <c r="L39" s="148" t="s">
        <v>301</v>
      </c>
      <c r="M39" s="147"/>
      <c r="N39" s="147">
        <v>38.2</v>
      </c>
      <c r="O39" s="147" t="s">
        <v>447</v>
      </c>
      <c r="P39" s="149">
        <v>1.3</v>
      </c>
      <c r="Q39" s="150">
        <v>0</v>
      </c>
      <c r="R39" s="147"/>
      <c r="S39" s="147">
        <v>1006.2</v>
      </c>
      <c r="T39" s="214" t="s">
        <v>24</v>
      </c>
      <c r="U39" s="147"/>
      <c r="V39" s="147"/>
      <c r="X39" s="130">
        <v>6.6</v>
      </c>
      <c r="Y39" s="130">
        <v>1.7</v>
      </c>
      <c r="AH39" s="85">
        <f t="shared" si="4"/>
        <v>9.028595330281249</v>
      </c>
      <c r="AI39" s="85">
        <f t="shared" si="5"/>
        <v>8.719685713352307</v>
      </c>
      <c r="AJ39" s="85">
        <f t="shared" si="6"/>
        <v>8.320185713352307</v>
      </c>
      <c r="AK39" s="85">
        <f t="shared" si="7"/>
        <v>4.32965672906864</v>
      </c>
    </row>
    <row r="40" spans="1:37" s="155" customFormat="1" ht="12.75" customHeight="1" thickBot="1">
      <c r="A40" s="180">
        <v>39479</v>
      </c>
      <c r="B40" s="151">
        <v>4</v>
      </c>
      <c r="C40" s="152">
        <v>3.8</v>
      </c>
      <c r="D40" s="152">
        <v>7.4</v>
      </c>
      <c r="E40" s="152">
        <v>3.7</v>
      </c>
      <c r="F40" s="74">
        <f t="shared" si="2"/>
        <v>5.550000000000001</v>
      </c>
      <c r="G40" s="74">
        <f aca="true" t="shared" si="10" ref="G40:G103">100*(AJ40/AH40)</f>
        <v>96.63617391143741</v>
      </c>
      <c r="H40" s="75">
        <f t="shared" si="3"/>
        <v>3.5145562695954413</v>
      </c>
      <c r="I40" s="153">
        <v>2.4</v>
      </c>
      <c r="J40" s="154">
        <v>7</v>
      </c>
      <c r="K40" s="152" t="s">
        <v>339</v>
      </c>
      <c r="L40" s="152">
        <v>3</v>
      </c>
      <c r="M40" s="152"/>
      <c r="N40" s="152">
        <v>20</v>
      </c>
      <c r="O40" s="152" t="s">
        <v>447</v>
      </c>
      <c r="P40" s="152">
        <v>0.5</v>
      </c>
      <c r="Q40" s="152">
        <v>0</v>
      </c>
      <c r="R40" s="152"/>
      <c r="S40" s="152">
        <v>1000.2</v>
      </c>
      <c r="T40" s="215" t="s">
        <v>493</v>
      </c>
      <c r="U40" s="152"/>
      <c r="V40" s="152"/>
      <c r="X40" s="156">
        <v>6.7</v>
      </c>
      <c r="Y40" s="156">
        <v>1.5</v>
      </c>
      <c r="AH40" s="155">
        <f t="shared" si="4"/>
        <v>8.129717614725772</v>
      </c>
      <c r="AI40" s="155">
        <f t="shared" si="5"/>
        <v>8.016048052675158</v>
      </c>
      <c r="AJ40" s="155">
        <f t="shared" si="6"/>
        <v>7.8562480526751575</v>
      </c>
      <c r="AK40" s="155">
        <f t="shared" si="7"/>
        <v>3.5145562695954413</v>
      </c>
    </row>
    <row r="41" spans="1:37" ht="12.75" customHeight="1">
      <c r="A41" s="181">
        <v>39480</v>
      </c>
      <c r="B41" s="157">
        <v>-0.2</v>
      </c>
      <c r="C41" s="158">
        <v>-0.5</v>
      </c>
      <c r="D41" s="158">
        <v>5.8</v>
      </c>
      <c r="E41" s="159">
        <v>-0.8</v>
      </c>
      <c r="F41" s="63">
        <f t="shared" si="2"/>
        <v>2.5</v>
      </c>
      <c r="G41" s="63">
        <f t="shared" si="10"/>
        <v>94.24698324458257</v>
      </c>
      <c r="H41" s="60">
        <f t="shared" si="3"/>
        <v>-1.0106670557493471</v>
      </c>
      <c r="I41" s="160">
        <v>-3.1</v>
      </c>
      <c r="J41" s="161">
        <v>0</v>
      </c>
      <c r="K41" s="161" t="s">
        <v>479</v>
      </c>
      <c r="L41" s="161">
        <v>3</v>
      </c>
      <c r="M41" s="161"/>
      <c r="N41" s="161">
        <v>14</v>
      </c>
      <c r="O41" s="161" t="s">
        <v>448</v>
      </c>
      <c r="P41" s="158">
        <v>0</v>
      </c>
      <c r="Q41" s="161">
        <v>0</v>
      </c>
      <c r="R41" s="161"/>
      <c r="S41" s="161">
        <v>1017.1</v>
      </c>
      <c r="T41" s="216" t="s">
        <v>135</v>
      </c>
      <c r="U41" s="161"/>
      <c r="V41" s="161"/>
      <c r="X41" s="130">
        <v>6.7</v>
      </c>
      <c r="Y41" s="130">
        <v>1.2</v>
      </c>
      <c r="AH41" s="85">
        <f t="shared" si="4"/>
        <v>6.0187496615888785</v>
      </c>
      <c r="AI41" s="85">
        <f t="shared" si="5"/>
        <v>5.888489985091041</v>
      </c>
      <c r="AJ41" s="85">
        <f t="shared" si="6"/>
        <v>5.67248998509104</v>
      </c>
      <c r="AK41" s="85">
        <f t="shared" si="7"/>
        <v>-1.0106670557493471</v>
      </c>
    </row>
    <row r="42" spans="1:37" ht="12.75" customHeight="1">
      <c r="A42" s="178">
        <v>39481</v>
      </c>
      <c r="B42" s="162">
        <v>3</v>
      </c>
      <c r="C42" s="7">
        <v>2.6</v>
      </c>
      <c r="D42" s="81">
        <v>9.5</v>
      </c>
      <c r="E42" s="163">
        <v>-3</v>
      </c>
      <c r="F42" s="63">
        <f t="shared" si="2"/>
        <v>3.25</v>
      </c>
      <c r="G42" s="63">
        <f t="shared" si="10"/>
        <v>92.97920107072872</v>
      </c>
      <c r="H42" s="60">
        <f t="shared" si="3"/>
        <v>1.9780188908969125</v>
      </c>
      <c r="I42" s="164">
        <v>-7.9</v>
      </c>
      <c r="J42" s="81">
        <v>8</v>
      </c>
      <c r="K42" s="81" t="s">
        <v>446</v>
      </c>
      <c r="L42" s="81">
        <v>4</v>
      </c>
      <c r="M42" s="81"/>
      <c r="N42" s="81">
        <v>20.3</v>
      </c>
      <c r="O42" s="81" t="s">
        <v>447</v>
      </c>
      <c r="P42" s="7">
        <v>0</v>
      </c>
      <c r="Q42" s="81">
        <v>0</v>
      </c>
      <c r="R42" s="81"/>
      <c r="S42" s="81">
        <v>1016.2</v>
      </c>
      <c r="T42" s="217" t="s">
        <v>192</v>
      </c>
      <c r="U42" s="81"/>
      <c r="V42" s="81"/>
      <c r="X42" s="130">
        <v>7</v>
      </c>
      <c r="Y42" s="130">
        <v>1.6</v>
      </c>
      <c r="AH42" s="85">
        <f t="shared" si="4"/>
        <v>7.575279131016056</v>
      </c>
      <c r="AI42" s="85">
        <f t="shared" si="5"/>
        <v>7.36303401489637</v>
      </c>
      <c r="AJ42" s="85">
        <f t="shared" si="6"/>
        <v>7.04343401489637</v>
      </c>
      <c r="AK42" s="85">
        <f t="shared" si="7"/>
        <v>1.9780188908969125</v>
      </c>
    </row>
    <row r="43" spans="1:37" ht="12.75" customHeight="1">
      <c r="A43" s="178">
        <v>39482</v>
      </c>
      <c r="B43" s="162">
        <v>6.7</v>
      </c>
      <c r="C43" s="7">
        <v>5.1</v>
      </c>
      <c r="D43" s="81">
        <v>9</v>
      </c>
      <c r="E43" s="81">
        <v>3</v>
      </c>
      <c r="F43" s="63">
        <f t="shared" si="2"/>
        <v>6</v>
      </c>
      <c r="G43" s="63">
        <f t="shared" si="10"/>
        <v>76.47851686729983</v>
      </c>
      <c r="H43" s="60">
        <f t="shared" si="3"/>
        <v>2.8636120636773157</v>
      </c>
      <c r="I43" s="164">
        <v>6</v>
      </c>
      <c r="J43" s="81">
        <v>2</v>
      </c>
      <c r="K43" s="81" t="s">
        <v>339</v>
      </c>
      <c r="L43" s="81">
        <v>6</v>
      </c>
      <c r="M43" s="81"/>
      <c r="N43" s="81">
        <v>41.7</v>
      </c>
      <c r="O43" s="81" t="s">
        <v>339</v>
      </c>
      <c r="P43" s="7">
        <v>2</v>
      </c>
      <c r="Q43" s="81">
        <v>0</v>
      </c>
      <c r="R43" s="81"/>
      <c r="S43" s="81">
        <v>1011.5</v>
      </c>
      <c r="T43" s="217" t="s">
        <v>53</v>
      </c>
      <c r="U43" s="81"/>
      <c r="V43" s="81"/>
      <c r="X43" s="130">
        <v>7</v>
      </c>
      <c r="Y43" s="130">
        <v>1.6</v>
      </c>
      <c r="AH43" s="85">
        <f t="shared" si="4"/>
        <v>9.809696626511307</v>
      </c>
      <c r="AI43" s="85">
        <f t="shared" si="5"/>
        <v>8.780710489137393</v>
      </c>
      <c r="AJ43" s="85">
        <f t="shared" si="6"/>
        <v>7.502310489137392</v>
      </c>
      <c r="AK43" s="85">
        <f t="shared" si="7"/>
        <v>2.8636120636773157</v>
      </c>
    </row>
    <row r="44" spans="1:37" ht="12.75" customHeight="1">
      <c r="A44" s="178">
        <v>39483</v>
      </c>
      <c r="B44" s="162">
        <v>0.7</v>
      </c>
      <c r="C44" s="7">
        <v>0</v>
      </c>
      <c r="D44" s="81">
        <v>5.2</v>
      </c>
      <c r="E44" s="163">
        <v>-0.3</v>
      </c>
      <c r="F44" s="63">
        <f t="shared" si="2"/>
        <v>2.45</v>
      </c>
      <c r="G44" s="63">
        <f t="shared" si="10"/>
        <v>86.34603179490729</v>
      </c>
      <c r="H44" s="60">
        <f t="shared" si="3"/>
        <v>-1.313596566604818</v>
      </c>
      <c r="I44" s="164">
        <v>-1.6</v>
      </c>
      <c r="J44" s="81">
        <v>3</v>
      </c>
      <c r="K44" s="81" t="s">
        <v>447</v>
      </c>
      <c r="L44" s="81">
        <v>5</v>
      </c>
      <c r="M44" s="81"/>
      <c r="N44" s="81">
        <v>29.5</v>
      </c>
      <c r="O44" s="81" t="s">
        <v>479</v>
      </c>
      <c r="P44" s="7">
        <v>4.1</v>
      </c>
      <c r="Q44" s="81">
        <v>0</v>
      </c>
      <c r="R44" s="138" t="s">
        <v>178</v>
      </c>
      <c r="S44" s="81">
        <v>999</v>
      </c>
      <c r="T44" s="217" t="s">
        <v>114</v>
      </c>
      <c r="U44" s="81"/>
      <c r="V44" s="81"/>
      <c r="X44" s="130">
        <v>6.9</v>
      </c>
      <c r="Y44" s="130">
        <v>1.6</v>
      </c>
      <c r="AH44" s="85">
        <f t="shared" si="4"/>
        <v>6.424962311154182</v>
      </c>
      <c r="AI44" s="85">
        <f t="shared" si="5"/>
        <v>6.107</v>
      </c>
      <c r="AJ44" s="85">
        <f t="shared" si="6"/>
        <v>5.5477</v>
      </c>
      <c r="AK44" s="85">
        <f t="shared" si="7"/>
        <v>-1.313596566604818</v>
      </c>
    </row>
    <row r="45" spans="1:37" ht="12.75" customHeight="1">
      <c r="A45" s="178">
        <v>39484</v>
      </c>
      <c r="B45" s="162">
        <v>3.1</v>
      </c>
      <c r="C45" s="80">
        <v>2.5</v>
      </c>
      <c r="D45" s="165">
        <v>5.5</v>
      </c>
      <c r="E45" s="81">
        <v>0.7</v>
      </c>
      <c r="F45" s="63">
        <f t="shared" si="2"/>
        <v>3.1</v>
      </c>
      <c r="G45" s="63">
        <f t="shared" si="10"/>
        <v>89.54308446027333</v>
      </c>
      <c r="H45" s="60">
        <f t="shared" si="3"/>
        <v>1.5514616651845612</v>
      </c>
      <c r="I45" s="164">
        <v>2.4</v>
      </c>
      <c r="J45" s="81">
        <v>8</v>
      </c>
      <c r="K45" s="81" t="s">
        <v>441</v>
      </c>
      <c r="L45" s="81">
        <v>3</v>
      </c>
      <c r="M45" s="81"/>
      <c r="N45" s="81">
        <v>19.2</v>
      </c>
      <c r="O45" s="81" t="s">
        <v>448</v>
      </c>
      <c r="P45" s="7">
        <v>0</v>
      </c>
      <c r="Q45" s="81">
        <v>0</v>
      </c>
      <c r="R45" s="81"/>
      <c r="S45" s="81">
        <v>1009.8</v>
      </c>
      <c r="T45" s="217" t="s">
        <v>408</v>
      </c>
      <c r="U45" s="81"/>
      <c r="V45" s="81"/>
      <c r="X45" s="130">
        <v>6.9</v>
      </c>
      <c r="Y45" s="130">
        <v>1.7</v>
      </c>
      <c r="AH45" s="85">
        <f t="shared" si="4"/>
        <v>7.629177622521602</v>
      </c>
      <c r="AI45" s="85">
        <f t="shared" si="5"/>
        <v>7.310800962158791</v>
      </c>
      <c r="AJ45" s="85">
        <f t="shared" si="6"/>
        <v>6.831400962158791</v>
      </c>
      <c r="AK45" s="85">
        <f t="shared" si="7"/>
        <v>1.5514616651845612</v>
      </c>
    </row>
    <row r="46" spans="1:37" ht="12.75" customHeight="1">
      <c r="A46" s="178">
        <v>39485</v>
      </c>
      <c r="B46" s="162">
        <v>-0.2</v>
      </c>
      <c r="C46" s="7">
        <v>-0.5</v>
      </c>
      <c r="D46" s="165">
        <v>4.3</v>
      </c>
      <c r="E46" s="163">
        <v>-2.2</v>
      </c>
      <c r="F46" s="63">
        <f t="shared" si="2"/>
        <v>1.0499999999999998</v>
      </c>
      <c r="G46" s="63">
        <f t="shared" si="10"/>
        <v>94.24698324458257</v>
      </c>
      <c r="H46" s="60">
        <f t="shared" si="3"/>
        <v>-1.0106670557493471</v>
      </c>
      <c r="I46" s="164">
        <v>-5.4</v>
      </c>
      <c r="J46" s="81">
        <v>7</v>
      </c>
      <c r="K46" s="81" t="s">
        <v>339</v>
      </c>
      <c r="L46" s="81">
        <v>2</v>
      </c>
      <c r="M46" s="81"/>
      <c r="N46" s="81">
        <v>13.5</v>
      </c>
      <c r="O46" s="81" t="s">
        <v>447</v>
      </c>
      <c r="P46" s="7">
        <v>0.5</v>
      </c>
      <c r="Q46" s="81">
        <v>0</v>
      </c>
      <c r="R46" s="81"/>
      <c r="S46" s="81">
        <v>1019.8</v>
      </c>
      <c r="T46" s="217" t="s">
        <v>489</v>
      </c>
      <c r="U46" s="81"/>
      <c r="V46" s="81"/>
      <c r="X46" s="130">
        <v>6.9</v>
      </c>
      <c r="Y46" s="130">
        <v>1.6</v>
      </c>
      <c r="AH46" s="85">
        <f t="shared" si="4"/>
        <v>6.0187496615888785</v>
      </c>
      <c r="AI46" s="85">
        <f t="shared" si="5"/>
        <v>5.888489985091041</v>
      </c>
      <c r="AJ46" s="85">
        <f t="shared" si="6"/>
        <v>5.67248998509104</v>
      </c>
      <c r="AK46" s="85">
        <f t="shared" si="7"/>
        <v>-1.0106670557493471</v>
      </c>
    </row>
    <row r="47" spans="1:37" ht="11.25">
      <c r="A47" s="178">
        <v>39486</v>
      </c>
      <c r="B47" s="162">
        <v>0.7</v>
      </c>
      <c r="C47" s="7">
        <v>0.6</v>
      </c>
      <c r="D47" s="165">
        <v>6</v>
      </c>
      <c r="E47" s="163">
        <v>-1</v>
      </c>
      <c r="F47" s="63">
        <f t="shared" si="2"/>
        <v>2.5</v>
      </c>
      <c r="G47" s="63">
        <f t="shared" si="10"/>
        <v>98.0357648507729</v>
      </c>
      <c r="H47" s="60">
        <f t="shared" si="3"/>
        <v>0.425914788982922</v>
      </c>
      <c r="I47" s="164">
        <v>-2.6</v>
      </c>
      <c r="J47" s="81">
        <v>7</v>
      </c>
      <c r="K47" s="81" t="s">
        <v>448</v>
      </c>
      <c r="L47" s="81">
        <v>2</v>
      </c>
      <c r="M47" s="81"/>
      <c r="N47" s="81">
        <v>12.9</v>
      </c>
      <c r="O47" s="81" t="s">
        <v>63</v>
      </c>
      <c r="P47" s="7">
        <v>3.2</v>
      </c>
      <c r="Q47" s="81">
        <v>0</v>
      </c>
      <c r="R47" s="81"/>
      <c r="S47" s="81">
        <v>1021</v>
      </c>
      <c r="T47" s="217" t="s">
        <v>110</v>
      </c>
      <c r="U47" s="81"/>
      <c r="V47" s="81"/>
      <c r="X47" s="130">
        <v>7</v>
      </c>
      <c r="Y47" s="130">
        <v>1.6</v>
      </c>
      <c r="AH47" s="85">
        <f t="shared" si="4"/>
        <v>6.424962311154182</v>
      </c>
      <c r="AI47" s="85">
        <f t="shared" si="5"/>
        <v>6.378660943113899</v>
      </c>
      <c r="AJ47" s="85">
        <f t="shared" si="6"/>
        <v>6.298760943113899</v>
      </c>
      <c r="AK47" s="85">
        <f t="shared" si="7"/>
        <v>0.425914788982922</v>
      </c>
    </row>
    <row r="48" spans="1:37" s="167" customFormat="1" ht="11.25">
      <c r="A48" s="178">
        <v>39487</v>
      </c>
      <c r="B48" s="166">
        <v>1</v>
      </c>
      <c r="C48" s="5">
        <v>0.9</v>
      </c>
      <c r="D48" s="65">
        <v>4</v>
      </c>
      <c r="E48" s="81">
        <v>0.7</v>
      </c>
      <c r="F48" s="63">
        <f t="shared" si="2"/>
        <v>2.35</v>
      </c>
      <c r="G48" s="63">
        <f t="shared" si="10"/>
        <v>98.06420759798559</v>
      </c>
      <c r="H48" s="60">
        <f t="shared" si="3"/>
        <v>0.7292420697132379</v>
      </c>
      <c r="I48" s="164">
        <v>-0.3</v>
      </c>
      <c r="J48" s="5">
        <v>8</v>
      </c>
      <c r="K48" s="5" t="s">
        <v>444</v>
      </c>
      <c r="L48" s="5">
        <v>2</v>
      </c>
      <c r="M48" s="81"/>
      <c r="N48" s="81">
        <v>11.6</v>
      </c>
      <c r="O48" s="81" t="s">
        <v>505</v>
      </c>
      <c r="P48" s="7">
        <v>4.1</v>
      </c>
      <c r="Q48" s="81">
        <v>0</v>
      </c>
      <c r="R48" s="138" t="s">
        <v>178</v>
      </c>
      <c r="S48" s="81">
        <v>1020.2</v>
      </c>
      <c r="T48" s="217" t="s">
        <v>390</v>
      </c>
      <c r="U48" s="81"/>
      <c r="V48" s="81"/>
      <c r="X48" s="130">
        <v>6.7</v>
      </c>
      <c r="Y48" s="130">
        <v>1.3</v>
      </c>
      <c r="AH48" s="85">
        <f t="shared" si="4"/>
        <v>6.565655306052358</v>
      </c>
      <c r="AI48" s="85">
        <f t="shared" si="5"/>
        <v>6.5184578494953405</v>
      </c>
      <c r="AJ48" s="85">
        <f t="shared" si="6"/>
        <v>6.43855784949534</v>
      </c>
      <c r="AK48" s="85">
        <f t="shared" si="7"/>
        <v>0.7292420697132379</v>
      </c>
    </row>
    <row r="49" spans="1:37" ht="11.25">
      <c r="A49" s="178">
        <v>39488</v>
      </c>
      <c r="B49" s="164">
        <v>3</v>
      </c>
      <c r="C49" s="81">
        <v>2.9</v>
      </c>
      <c r="D49" s="65">
        <v>4.4</v>
      </c>
      <c r="E49" s="81">
        <v>1</v>
      </c>
      <c r="F49" s="63">
        <f t="shared" si="2"/>
        <v>2.7</v>
      </c>
      <c r="G49" s="63">
        <f t="shared" si="10"/>
        <v>98.23819295635084</v>
      </c>
      <c r="H49" s="60">
        <f t="shared" si="3"/>
        <v>2.749650925322128</v>
      </c>
      <c r="I49" s="164">
        <v>0.6</v>
      </c>
      <c r="J49" s="81">
        <v>8</v>
      </c>
      <c r="K49" s="81" t="s">
        <v>443</v>
      </c>
      <c r="L49" s="168" t="s">
        <v>134</v>
      </c>
      <c r="M49" s="81"/>
      <c r="N49" s="81">
        <v>35.4</v>
      </c>
      <c r="O49" s="81" t="s">
        <v>443</v>
      </c>
      <c r="P49" s="7">
        <v>14.2</v>
      </c>
      <c r="Q49" s="81">
        <v>0</v>
      </c>
      <c r="R49" s="138" t="s">
        <v>178</v>
      </c>
      <c r="S49" s="81">
        <v>999.9</v>
      </c>
      <c r="T49" s="217" t="s">
        <v>397</v>
      </c>
      <c r="U49" s="81"/>
      <c r="V49" s="81"/>
      <c r="X49" s="130">
        <v>6.8</v>
      </c>
      <c r="Y49" s="130">
        <v>1.4</v>
      </c>
      <c r="AH49" s="85">
        <f t="shared" si="4"/>
        <v>7.575279131016056</v>
      </c>
      <c r="AI49" s="85">
        <f t="shared" si="5"/>
        <v>7.52171732970973</v>
      </c>
      <c r="AJ49" s="85">
        <f t="shared" si="6"/>
        <v>7.44181732970973</v>
      </c>
      <c r="AK49" s="85">
        <f t="shared" si="7"/>
        <v>2.749650925322128</v>
      </c>
    </row>
    <row r="50" spans="1:37" ht="11.25">
      <c r="A50" s="178">
        <v>39489</v>
      </c>
      <c r="B50" s="162">
        <v>0</v>
      </c>
      <c r="C50" s="7">
        <v>-0.1</v>
      </c>
      <c r="D50" s="65">
        <v>2</v>
      </c>
      <c r="E50" s="163">
        <v>-0.1</v>
      </c>
      <c r="F50" s="63">
        <f t="shared" si="2"/>
        <v>0.95</v>
      </c>
      <c r="G50" s="63">
        <f t="shared" si="10"/>
        <v>98.0961638900124</v>
      </c>
      <c r="H50" s="60">
        <f t="shared" si="3"/>
        <v>-0.26403708843008705</v>
      </c>
      <c r="I50" s="164">
        <v>-0.4</v>
      </c>
      <c r="J50" s="81">
        <v>8</v>
      </c>
      <c r="K50" s="81" t="s">
        <v>442</v>
      </c>
      <c r="L50" s="81">
        <v>4</v>
      </c>
      <c r="M50" s="81"/>
      <c r="N50" s="81">
        <v>25.5</v>
      </c>
      <c r="O50" s="81" t="s">
        <v>443</v>
      </c>
      <c r="P50" s="7">
        <v>0.4</v>
      </c>
      <c r="Q50" s="138">
        <v>2</v>
      </c>
      <c r="R50" s="138" t="s">
        <v>178</v>
      </c>
      <c r="S50" s="81">
        <v>1000.5</v>
      </c>
      <c r="T50" s="217" t="s">
        <v>299</v>
      </c>
      <c r="U50" s="81"/>
      <c r="V50" s="81"/>
      <c r="X50" s="130">
        <v>6.5</v>
      </c>
      <c r="Y50" s="130">
        <v>1.4</v>
      </c>
      <c r="AH50" s="85">
        <f t="shared" si="4"/>
        <v>6.107</v>
      </c>
      <c r="AI50" s="85">
        <f t="shared" si="5"/>
        <v>6.062732728763058</v>
      </c>
      <c r="AJ50" s="85">
        <f t="shared" si="6"/>
        <v>5.990732728763058</v>
      </c>
      <c r="AK50" s="85">
        <f t="shared" si="7"/>
        <v>-0.26403708843008705</v>
      </c>
    </row>
    <row r="51" spans="1:37" ht="11.25">
      <c r="A51" s="178">
        <v>39490</v>
      </c>
      <c r="B51" s="162">
        <v>0.6</v>
      </c>
      <c r="C51" s="7">
        <v>-0.4</v>
      </c>
      <c r="D51" s="66">
        <v>1.6</v>
      </c>
      <c r="E51" s="81">
        <v>0</v>
      </c>
      <c r="F51" s="63">
        <f t="shared" si="2"/>
        <v>0.8</v>
      </c>
      <c r="G51" s="63">
        <f t="shared" si="10"/>
        <v>81.70413663592817</v>
      </c>
      <c r="H51" s="60">
        <f t="shared" si="3"/>
        <v>-2.160486235795801</v>
      </c>
      <c r="I51" s="164">
        <v>-0.5</v>
      </c>
      <c r="J51" s="81">
        <v>8</v>
      </c>
      <c r="K51" s="81" t="s">
        <v>387</v>
      </c>
      <c r="L51" s="81">
        <v>3</v>
      </c>
      <c r="M51" s="81"/>
      <c r="N51" s="81">
        <v>15.3</v>
      </c>
      <c r="O51" s="81" t="s">
        <v>443</v>
      </c>
      <c r="P51" s="7">
        <v>0</v>
      </c>
      <c r="Q51" s="81">
        <v>0</v>
      </c>
      <c r="R51" s="138" t="s">
        <v>178</v>
      </c>
      <c r="S51" s="81">
        <v>1015.2</v>
      </c>
      <c r="T51" s="217" t="s">
        <v>116</v>
      </c>
      <c r="U51" s="81"/>
      <c r="V51" s="81"/>
      <c r="X51" s="130">
        <v>6.5</v>
      </c>
      <c r="Y51" s="130">
        <v>1</v>
      </c>
      <c r="AH51" s="85">
        <f t="shared" si="4"/>
        <v>6.378660943113899</v>
      </c>
      <c r="AI51" s="85">
        <f t="shared" si="5"/>
        <v>5.931629852504364</v>
      </c>
      <c r="AJ51" s="85">
        <f t="shared" si="6"/>
        <v>5.211629852504364</v>
      </c>
      <c r="AK51" s="85">
        <f t="shared" si="7"/>
        <v>-2.160486235795801</v>
      </c>
    </row>
    <row r="52" spans="1:37" ht="11.25">
      <c r="A52" s="178">
        <v>39491</v>
      </c>
      <c r="B52" s="162">
        <v>0.3</v>
      </c>
      <c r="C52" s="7">
        <v>-0.7</v>
      </c>
      <c r="D52" s="82">
        <v>5.5</v>
      </c>
      <c r="E52" s="81">
        <v>-0.6</v>
      </c>
      <c r="F52" s="63">
        <f t="shared" si="2"/>
        <v>2.45</v>
      </c>
      <c r="G52" s="63">
        <f t="shared" si="10"/>
        <v>81.4391401045948</v>
      </c>
      <c r="H52" s="60">
        <f t="shared" si="3"/>
        <v>-2.4973703639121165</v>
      </c>
      <c r="I52" s="164">
        <v>-1.3</v>
      </c>
      <c r="J52" s="81">
        <v>8</v>
      </c>
      <c r="K52" s="81" t="s">
        <v>444</v>
      </c>
      <c r="L52" s="81">
        <v>3</v>
      </c>
      <c r="M52" s="81"/>
      <c r="N52" s="81">
        <v>28.9</v>
      </c>
      <c r="O52" s="81" t="s">
        <v>444</v>
      </c>
      <c r="P52" s="7">
        <v>13.9</v>
      </c>
      <c r="Q52" s="81">
        <v>3</v>
      </c>
      <c r="R52" s="138" t="s">
        <v>178</v>
      </c>
      <c r="S52" s="81">
        <v>1020.8</v>
      </c>
      <c r="T52" s="217" t="s">
        <v>187</v>
      </c>
      <c r="U52" s="81"/>
      <c r="V52" s="81"/>
      <c r="X52" s="130">
        <v>6.4</v>
      </c>
      <c r="Y52" s="130">
        <v>0.9</v>
      </c>
      <c r="AH52" s="85">
        <f t="shared" si="4"/>
        <v>6.2415228818137685</v>
      </c>
      <c r="AI52" s="85">
        <f t="shared" si="5"/>
        <v>5.803042564380657</v>
      </c>
      <c r="AJ52" s="85">
        <f t="shared" si="6"/>
        <v>5.083042564380658</v>
      </c>
      <c r="AK52" s="85">
        <f t="shared" si="7"/>
        <v>-2.4973703639121165</v>
      </c>
    </row>
    <row r="53" spans="1:37" ht="11.25">
      <c r="A53" s="178">
        <v>39492</v>
      </c>
      <c r="B53" s="162">
        <v>5.5</v>
      </c>
      <c r="C53" s="7">
        <v>5.4</v>
      </c>
      <c r="D53" s="82">
        <v>9.6</v>
      </c>
      <c r="E53" s="81">
        <v>0.3</v>
      </c>
      <c r="F53" s="63">
        <f t="shared" si="2"/>
        <v>4.95</v>
      </c>
      <c r="G53" s="63">
        <f t="shared" si="10"/>
        <v>98.42231192327102</v>
      </c>
      <c r="H53" s="60">
        <f t="shared" si="3"/>
        <v>5.271348788502449</v>
      </c>
      <c r="I53" s="164">
        <v>0</v>
      </c>
      <c r="J53" s="81">
        <v>4</v>
      </c>
      <c r="K53" s="81" t="s">
        <v>448</v>
      </c>
      <c r="L53" s="81">
        <v>3</v>
      </c>
      <c r="M53" s="81"/>
      <c r="N53" s="81">
        <v>26.8</v>
      </c>
      <c r="O53" s="81" t="s">
        <v>444</v>
      </c>
      <c r="P53" s="7">
        <v>0</v>
      </c>
      <c r="Q53" s="81">
        <v>0</v>
      </c>
      <c r="R53" s="81"/>
      <c r="S53" s="81">
        <v>1009.6</v>
      </c>
      <c r="T53" s="217" t="s">
        <v>173</v>
      </c>
      <c r="U53" s="81"/>
      <c r="V53" s="81"/>
      <c r="X53" s="130">
        <v>6.5</v>
      </c>
      <c r="Y53" s="130">
        <v>0.6</v>
      </c>
      <c r="AH53" s="85">
        <f t="shared" si="4"/>
        <v>9.028595330281249</v>
      </c>
      <c r="AI53" s="85">
        <f t="shared" si="5"/>
        <v>8.966052258259293</v>
      </c>
      <c r="AJ53" s="85">
        <f t="shared" si="6"/>
        <v>8.886152258259292</v>
      </c>
      <c r="AK53" s="85">
        <f t="shared" si="7"/>
        <v>5.271348788502449</v>
      </c>
    </row>
    <row r="54" spans="1:37" ht="12.75" customHeight="1">
      <c r="A54" s="178">
        <v>39493</v>
      </c>
      <c r="B54" s="162">
        <v>1.6</v>
      </c>
      <c r="C54" s="7">
        <v>1.5</v>
      </c>
      <c r="D54" s="82">
        <v>8.7</v>
      </c>
      <c r="E54" s="81">
        <v>0.3</v>
      </c>
      <c r="F54" s="63">
        <f t="shared" si="2"/>
        <v>4.5</v>
      </c>
      <c r="G54" s="63">
        <f t="shared" si="10"/>
        <v>98.11918332503731</v>
      </c>
      <c r="H54" s="60">
        <f t="shared" si="3"/>
        <v>1.3356805136065613</v>
      </c>
      <c r="I54" s="164">
        <v>-3.4</v>
      </c>
      <c r="J54" s="81">
        <v>7</v>
      </c>
      <c r="K54" s="81" t="s">
        <v>385</v>
      </c>
      <c r="L54" s="81">
        <v>0</v>
      </c>
      <c r="M54" s="81"/>
      <c r="N54" s="81">
        <v>10</v>
      </c>
      <c r="O54" s="81" t="s">
        <v>447</v>
      </c>
      <c r="P54" s="7">
        <v>0</v>
      </c>
      <c r="Q54" s="81">
        <v>0</v>
      </c>
      <c r="R54" s="81"/>
      <c r="S54" s="81">
        <v>1019.5</v>
      </c>
      <c r="T54" s="217" t="s">
        <v>42</v>
      </c>
      <c r="U54" s="81"/>
      <c r="V54" s="81"/>
      <c r="X54" s="130">
        <v>6.7</v>
      </c>
      <c r="Y54" s="130">
        <v>0.9</v>
      </c>
      <c r="AH54" s="85">
        <f t="shared" si="4"/>
        <v>6.855240365106215</v>
      </c>
      <c r="AI54" s="85">
        <f t="shared" si="5"/>
        <v>6.8062058612105245</v>
      </c>
      <c r="AJ54" s="85">
        <f t="shared" si="6"/>
        <v>6.726305861210524</v>
      </c>
      <c r="AK54" s="85">
        <f t="shared" si="7"/>
        <v>1.3356805136065613</v>
      </c>
    </row>
    <row r="55" spans="1:37" ht="11.25">
      <c r="A55" s="178">
        <v>39494</v>
      </c>
      <c r="B55" s="162">
        <v>-0.5</v>
      </c>
      <c r="C55" s="7">
        <v>-0.9</v>
      </c>
      <c r="D55" s="81">
        <v>8.4</v>
      </c>
      <c r="E55" s="81">
        <v>-1</v>
      </c>
      <c r="F55" s="63">
        <f t="shared" si="2"/>
        <v>3.7</v>
      </c>
      <c r="G55" s="63">
        <f t="shared" si="10"/>
        <v>92.22559001812263</v>
      </c>
      <c r="H55" s="60">
        <f t="shared" si="3"/>
        <v>-1.6031608468367304</v>
      </c>
      <c r="I55" s="164">
        <v>-3.6</v>
      </c>
      <c r="J55" s="169">
        <v>4</v>
      </c>
      <c r="K55" s="81" t="s">
        <v>442</v>
      </c>
      <c r="L55" s="81">
        <v>1</v>
      </c>
      <c r="M55" s="81"/>
      <c r="N55" s="81">
        <v>9.7</v>
      </c>
      <c r="O55" s="81" t="s">
        <v>444</v>
      </c>
      <c r="P55" s="7">
        <v>0</v>
      </c>
      <c r="Q55" s="81">
        <v>0</v>
      </c>
      <c r="R55" s="81"/>
      <c r="S55" s="81">
        <v>1024</v>
      </c>
      <c r="T55" s="217" t="s">
        <v>344</v>
      </c>
      <c r="U55" s="81"/>
      <c r="V55" s="81"/>
      <c r="X55" s="130">
        <v>6.6</v>
      </c>
      <c r="Y55" s="130">
        <v>1</v>
      </c>
      <c r="AH55" s="85">
        <f t="shared" si="4"/>
        <v>5.888489985091041</v>
      </c>
      <c r="AI55" s="85">
        <f t="shared" si="5"/>
        <v>5.718694631908273</v>
      </c>
      <c r="AJ55" s="85">
        <f t="shared" si="6"/>
        <v>5.430694631908273</v>
      </c>
      <c r="AK55" s="85">
        <f t="shared" si="7"/>
        <v>-1.6031608468367304</v>
      </c>
    </row>
    <row r="56" spans="1:37" ht="11.25">
      <c r="A56" s="178">
        <v>39495</v>
      </c>
      <c r="B56" s="162">
        <v>2</v>
      </c>
      <c r="C56" s="7">
        <v>1.5</v>
      </c>
      <c r="D56" s="81">
        <v>8.8</v>
      </c>
      <c r="E56" s="81">
        <v>-0.5</v>
      </c>
      <c r="F56" s="63">
        <f t="shared" si="2"/>
        <v>4.15</v>
      </c>
      <c r="G56" s="63">
        <f t="shared" si="10"/>
        <v>90.81708232378465</v>
      </c>
      <c r="H56" s="60">
        <f t="shared" si="3"/>
        <v>0.6606467515726098</v>
      </c>
      <c r="I56" s="164">
        <v>-3</v>
      </c>
      <c r="J56" s="81">
        <v>1</v>
      </c>
      <c r="K56" s="81" t="s">
        <v>51</v>
      </c>
      <c r="L56" s="168" t="s">
        <v>480</v>
      </c>
      <c r="M56" s="81"/>
      <c r="N56" s="81">
        <v>19.4</v>
      </c>
      <c r="O56" s="81" t="s">
        <v>444</v>
      </c>
      <c r="P56" s="7">
        <v>0</v>
      </c>
      <c r="Q56" s="81">
        <v>0</v>
      </c>
      <c r="R56" s="81"/>
      <c r="S56" s="81">
        <v>1022.5</v>
      </c>
      <c r="T56" s="217" t="s">
        <v>141</v>
      </c>
      <c r="U56" s="81"/>
      <c r="V56" s="81"/>
      <c r="X56" s="130">
        <v>6.7</v>
      </c>
      <c r="Y56" s="130">
        <v>0.8</v>
      </c>
      <c r="AH56" s="85">
        <f t="shared" si="4"/>
        <v>7.054516284028025</v>
      </c>
      <c r="AI56" s="85">
        <f t="shared" si="5"/>
        <v>6.8062058612105245</v>
      </c>
      <c r="AJ56" s="85">
        <f t="shared" si="6"/>
        <v>6.406705861210525</v>
      </c>
      <c r="AK56" s="85">
        <f t="shared" si="7"/>
        <v>0.6606467515726098</v>
      </c>
    </row>
    <row r="57" spans="1:37" ht="11.25">
      <c r="A57" s="178">
        <v>39496</v>
      </c>
      <c r="B57" s="162">
        <v>2.4</v>
      </c>
      <c r="C57" s="7">
        <v>1.7</v>
      </c>
      <c r="D57" s="81">
        <v>8</v>
      </c>
      <c r="E57" s="81">
        <v>1.3</v>
      </c>
      <c r="F57" s="63">
        <f t="shared" si="2"/>
        <v>4.65</v>
      </c>
      <c r="G57" s="63">
        <f t="shared" si="10"/>
        <v>87.41394378315559</v>
      </c>
      <c r="H57" s="60">
        <f t="shared" si="3"/>
        <v>0.5275210544641015</v>
      </c>
      <c r="I57" s="164">
        <v>-2.3</v>
      </c>
      <c r="J57" s="81">
        <v>1</v>
      </c>
      <c r="K57" s="81" t="s">
        <v>443</v>
      </c>
      <c r="L57" s="81">
        <v>2</v>
      </c>
      <c r="M57" s="81"/>
      <c r="N57" s="81">
        <v>24.1</v>
      </c>
      <c r="O57" s="81" t="s">
        <v>505</v>
      </c>
      <c r="P57" s="7">
        <v>0</v>
      </c>
      <c r="Q57" s="81">
        <v>0</v>
      </c>
      <c r="R57" s="81"/>
      <c r="S57" s="81">
        <v>1021</v>
      </c>
      <c r="T57" s="217" t="s">
        <v>295</v>
      </c>
      <c r="U57" s="81"/>
      <c r="V57" s="81"/>
      <c r="X57" s="130">
        <v>6.8</v>
      </c>
      <c r="Y57" s="130">
        <v>0.8</v>
      </c>
      <c r="AH57" s="85">
        <f t="shared" si="4"/>
        <v>7.258895633275086</v>
      </c>
      <c r="AI57" s="85">
        <f t="shared" si="5"/>
        <v>6.90458694814902</v>
      </c>
      <c r="AJ57" s="85">
        <f t="shared" si="6"/>
        <v>6.3452869481490195</v>
      </c>
      <c r="AK57" s="85">
        <f t="shared" si="7"/>
        <v>0.5275210544641015</v>
      </c>
    </row>
    <row r="58" spans="1:37" ht="11.25">
      <c r="A58" s="178">
        <v>39497</v>
      </c>
      <c r="B58" s="162">
        <v>-1.5</v>
      </c>
      <c r="C58" s="7">
        <v>-1.5</v>
      </c>
      <c r="D58" s="81">
        <v>8</v>
      </c>
      <c r="E58" s="81">
        <v>-2.8</v>
      </c>
      <c r="F58" s="63">
        <f t="shared" si="2"/>
        <v>2.6</v>
      </c>
      <c r="G58" s="63">
        <f t="shared" si="10"/>
        <v>100</v>
      </c>
      <c r="H58" s="60">
        <f t="shared" si="3"/>
        <v>-1.4999999999999991</v>
      </c>
      <c r="I58" s="164">
        <v>-6</v>
      </c>
      <c r="J58" s="169"/>
      <c r="K58" s="81" t="s">
        <v>444</v>
      </c>
      <c r="L58" s="81">
        <v>1</v>
      </c>
      <c r="M58" s="81"/>
      <c r="N58" s="81">
        <v>12.6</v>
      </c>
      <c r="O58" s="81" t="s">
        <v>443</v>
      </c>
      <c r="P58" s="7">
        <v>0.2</v>
      </c>
      <c r="Q58" s="81">
        <v>0</v>
      </c>
      <c r="R58" s="81"/>
      <c r="S58" s="81">
        <v>1020.6</v>
      </c>
      <c r="T58" s="217" t="s">
        <v>307</v>
      </c>
      <c r="U58" s="81"/>
      <c r="V58" s="81"/>
      <c r="X58" s="130">
        <v>6.8</v>
      </c>
      <c r="Y58" s="130">
        <v>1.1</v>
      </c>
      <c r="AH58" s="85">
        <f t="shared" si="4"/>
        <v>5.472126146748352</v>
      </c>
      <c r="AI58" s="85">
        <f t="shared" si="5"/>
        <v>5.472126146748352</v>
      </c>
      <c r="AJ58" s="85">
        <f t="shared" si="6"/>
        <v>5.472126146748352</v>
      </c>
      <c r="AK58" s="85">
        <f t="shared" si="7"/>
        <v>-1.4999999999999991</v>
      </c>
    </row>
    <row r="59" spans="1:37" ht="11.25">
      <c r="A59" s="178">
        <v>39498</v>
      </c>
      <c r="B59" s="162">
        <v>2.6</v>
      </c>
      <c r="C59" s="7">
        <v>2.2</v>
      </c>
      <c r="D59" s="81">
        <v>3.5</v>
      </c>
      <c r="E59" s="81">
        <v>-1.5</v>
      </c>
      <c r="F59" s="63">
        <f t="shared" si="2"/>
        <v>1</v>
      </c>
      <c r="G59" s="63">
        <f t="shared" si="10"/>
        <v>92.84842448231615</v>
      </c>
      <c r="H59" s="60">
        <f t="shared" si="3"/>
        <v>1.5617768436525377</v>
      </c>
      <c r="I59" s="164">
        <v>-2.1</v>
      </c>
      <c r="J59" s="81">
        <v>8</v>
      </c>
      <c r="K59" s="81" t="s">
        <v>443</v>
      </c>
      <c r="L59" s="168" t="s">
        <v>91</v>
      </c>
      <c r="M59" s="81"/>
      <c r="N59" s="81">
        <v>29.3</v>
      </c>
      <c r="O59" s="81" t="s">
        <v>443</v>
      </c>
      <c r="P59" s="7">
        <v>0</v>
      </c>
      <c r="Q59" s="81">
        <v>0</v>
      </c>
      <c r="R59" s="81"/>
      <c r="S59" s="81">
        <v>1024.7</v>
      </c>
      <c r="T59" s="217" t="s">
        <v>112</v>
      </c>
      <c r="U59" s="81"/>
      <c r="V59" s="81"/>
      <c r="X59" s="130">
        <v>6.7</v>
      </c>
      <c r="Y59" s="130">
        <v>1.1</v>
      </c>
      <c r="AH59" s="85">
        <f t="shared" si="4"/>
        <v>7.36303401489637</v>
      </c>
      <c r="AI59" s="85">
        <f t="shared" si="5"/>
        <v>7.1560610769283075</v>
      </c>
      <c r="AJ59" s="85">
        <f t="shared" si="6"/>
        <v>6.836461076928307</v>
      </c>
      <c r="AK59" s="85">
        <f t="shared" si="7"/>
        <v>1.5617768436525377</v>
      </c>
    </row>
    <row r="60" spans="1:37" ht="11.25">
      <c r="A60" s="178">
        <v>39499</v>
      </c>
      <c r="B60" s="162">
        <v>0.4</v>
      </c>
      <c r="C60" s="7">
        <v>-1</v>
      </c>
      <c r="D60" s="81">
        <v>2</v>
      </c>
      <c r="E60" s="81">
        <v>-0.1</v>
      </c>
      <c r="F60" s="63">
        <f t="shared" si="2"/>
        <v>0.95</v>
      </c>
      <c r="G60" s="63">
        <f t="shared" si="10"/>
        <v>74.2639031908342</v>
      </c>
      <c r="H60" s="60">
        <f t="shared" si="3"/>
        <v>-3.636166904979931</v>
      </c>
      <c r="I60" s="164">
        <v>-0.9</v>
      </c>
      <c r="J60" s="81">
        <v>7</v>
      </c>
      <c r="K60" s="81" t="s">
        <v>443</v>
      </c>
      <c r="L60" s="168" t="s">
        <v>91</v>
      </c>
      <c r="M60" s="81"/>
      <c r="N60" s="81">
        <v>28.9</v>
      </c>
      <c r="O60" s="81" t="s">
        <v>443</v>
      </c>
      <c r="P60" s="7">
        <v>0</v>
      </c>
      <c r="Q60" s="81">
        <v>0</v>
      </c>
      <c r="R60" s="81"/>
      <c r="S60" s="81">
        <v>1026.8</v>
      </c>
      <c r="T60" s="217" t="s">
        <v>431</v>
      </c>
      <c r="U60" s="81"/>
      <c r="V60" s="81"/>
      <c r="X60" s="130">
        <v>7</v>
      </c>
      <c r="Y60" s="130">
        <v>1.2</v>
      </c>
      <c r="AH60" s="85">
        <f t="shared" si="4"/>
        <v>6.286942849347582</v>
      </c>
      <c r="AI60" s="85">
        <f t="shared" si="5"/>
        <v>5.676929151302562</v>
      </c>
      <c r="AJ60" s="85">
        <f t="shared" si="6"/>
        <v>4.668929151302562</v>
      </c>
      <c r="AK60" s="85">
        <f t="shared" si="7"/>
        <v>-3.636166904979931</v>
      </c>
    </row>
    <row r="61" spans="1:37" ht="15">
      <c r="A61" s="178">
        <v>39500</v>
      </c>
      <c r="B61" s="162">
        <v>0</v>
      </c>
      <c r="C61" s="7">
        <v>-1</v>
      </c>
      <c r="D61" s="81">
        <v>1.1</v>
      </c>
      <c r="E61" s="81">
        <v>-0.5</v>
      </c>
      <c r="F61" s="63">
        <f t="shared" si="2"/>
        <v>0.30000000000000004</v>
      </c>
      <c r="G61" s="63">
        <f t="shared" si="10"/>
        <v>81.16799003279127</v>
      </c>
      <c r="H61" s="60">
        <f t="shared" si="3"/>
        <v>-2.835190175002879</v>
      </c>
      <c r="I61" s="164">
        <v>-1.4</v>
      </c>
      <c r="J61" s="81">
        <v>8</v>
      </c>
      <c r="K61" s="81" t="s">
        <v>387</v>
      </c>
      <c r="L61" s="81">
        <v>4</v>
      </c>
      <c r="M61" s="81"/>
      <c r="N61" s="81">
        <v>17.2</v>
      </c>
      <c r="O61" s="81" t="s">
        <v>387</v>
      </c>
      <c r="P61" s="7">
        <v>0</v>
      </c>
      <c r="Q61" s="81">
        <v>0</v>
      </c>
      <c r="R61" s="138" t="s">
        <v>178</v>
      </c>
      <c r="S61" s="81">
        <v>1023.9</v>
      </c>
      <c r="T61" s="218" t="s">
        <v>23</v>
      </c>
      <c r="U61" s="81"/>
      <c r="V61" s="81"/>
      <c r="X61" s="130">
        <v>7.2</v>
      </c>
      <c r="Y61" s="130">
        <v>1.2</v>
      </c>
      <c r="AH61" s="85">
        <f t="shared" si="4"/>
        <v>6.107</v>
      </c>
      <c r="AI61" s="85">
        <f t="shared" si="5"/>
        <v>5.676929151302562</v>
      </c>
      <c r="AJ61" s="85">
        <f t="shared" si="6"/>
        <v>4.956929151302562</v>
      </c>
      <c r="AK61" s="85">
        <f t="shared" si="7"/>
        <v>-2.835190175002879</v>
      </c>
    </row>
    <row r="62" spans="1:37" ht="11.25">
      <c r="A62" s="178">
        <v>39501</v>
      </c>
      <c r="B62" s="162">
        <v>-0.5</v>
      </c>
      <c r="C62" s="7">
        <v>-0.9</v>
      </c>
      <c r="D62" s="81">
        <v>2.5</v>
      </c>
      <c r="E62" s="81">
        <v>-1.3</v>
      </c>
      <c r="F62" s="63">
        <f t="shared" si="2"/>
        <v>0.6</v>
      </c>
      <c r="G62" s="63">
        <f t="shared" si="10"/>
        <v>92.22559001812263</v>
      </c>
      <c r="H62" s="60">
        <f t="shared" si="3"/>
        <v>-1.6031608468367304</v>
      </c>
      <c r="I62" s="164">
        <v>-3.4</v>
      </c>
      <c r="J62" s="81">
        <v>7</v>
      </c>
      <c r="K62" s="81" t="s">
        <v>442</v>
      </c>
      <c r="L62" s="81">
        <v>2</v>
      </c>
      <c r="M62" s="81"/>
      <c r="N62" s="81">
        <v>10.8</v>
      </c>
      <c r="O62" s="81" t="s">
        <v>387</v>
      </c>
      <c r="P62" s="7">
        <v>0.1</v>
      </c>
      <c r="Q62" s="81">
        <v>0</v>
      </c>
      <c r="R62" s="138" t="s">
        <v>178</v>
      </c>
      <c r="S62" s="81">
        <v>1023.4</v>
      </c>
      <c r="T62" s="217" t="s">
        <v>48</v>
      </c>
      <c r="U62" s="81"/>
      <c r="V62" s="81"/>
      <c r="X62" s="130">
        <v>7.1</v>
      </c>
      <c r="Y62" s="130">
        <v>1.4</v>
      </c>
      <c r="AH62" s="85">
        <f t="shared" si="4"/>
        <v>5.888489985091041</v>
      </c>
      <c r="AI62" s="85">
        <f t="shared" si="5"/>
        <v>5.718694631908273</v>
      </c>
      <c r="AJ62" s="85">
        <f t="shared" si="6"/>
        <v>5.430694631908273</v>
      </c>
      <c r="AK62" s="85">
        <f t="shared" si="7"/>
        <v>-1.6031608468367304</v>
      </c>
    </row>
    <row r="63" spans="1:37" ht="11.25">
      <c r="A63" s="178">
        <v>39502</v>
      </c>
      <c r="B63" s="162">
        <v>0</v>
      </c>
      <c r="C63" s="7">
        <v>-0.6</v>
      </c>
      <c r="D63" s="81">
        <v>3</v>
      </c>
      <c r="E63" s="81">
        <v>-0.7</v>
      </c>
      <c r="F63" s="63">
        <f t="shared" si="2"/>
        <v>1.15</v>
      </c>
      <c r="G63" s="63">
        <f t="shared" si="10"/>
        <v>88.64627592409713</v>
      </c>
      <c r="H63" s="60">
        <f t="shared" si="3"/>
        <v>-1.6458579114524707</v>
      </c>
      <c r="I63" s="164">
        <v>-3</v>
      </c>
      <c r="J63" s="81">
        <v>8</v>
      </c>
      <c r="K63" s="81" t="s">
        <v>441</v>
      </c>
      <c r="L63" s="81">
        <v>2</v>
      </c>
      <c r="M63" s="81"/>
      <c r="N63" s="81">
        <v>14.8</v>
      </c>
      <c r="O63" s="81" t="s">
        <v>443</v>
      </c>
      <c r="P63" s="7">
        <v>0</v>
      </c>
      <c r="Q63" s="81">
        <v>0</v>
      </c>
      <c r="R63" s="138" t="s">
        <v>178</v>
      </c>
      <c r="S63" s="81">
        <v>1027</v>
      </c>
      <c r="T63" s="217" t="s">
        <v>402</v>
      </c>
      <c r="U63" s="81"/>
      <c r="V63" s="81"/>
      <c r="X63" s="130">
        <v>7.1</v>
      </c>
      <c r="Y63" s="130">
        <v>1.3</v>
      </c>
      <c r="AH63" s="85">
        <f t="shared" si="4"/>
        <v>6.107</v>
      </c>
      <c r="AI63" s="85">
        <f t="shared" si="5"/>
        <v>5.845628070684612</v>
      </c>
      <c r="AJ63" s="85">
        <f t="shared" si="6"/>
        <v>5.413628070684612</v>
      </c>
      <c r="AK63" s="85">
        <f t="shared" si="7"/>
        <v>-1.6458579114524707</v>
      </c>
    </row>
    <row r="64" spans="1:37" ht="11.25">
      <c r="A64" s="178">
        <v>39503</v>
      </c>
      <c r="B64" s="162">
        <v>2.7</v>
      </c>
      <c r="C64" s="7">
        <v>2.4</v>
      </c>
      <c r="D64" s="81">
        <v>4.1</v>
      </c>
      <c r="E64" s="81">
        <v>0</v>
      </c>
      <c r="F64" s="63">
        <f t="shared" si="2"/>
        <v>2.05</v>
      </c>
      <c r="G64" s="63">
        <f t="shared" si="10"/>
        <v>94.65449701963865</v>
      </c>
      <c r="H64" s="60">
        <f t="shared" si="3"/>
        <v>1.9298365553346972</v>
      </c>
      <c r="I64" s="164">
        <v>-2.9</v>
      </c>
      <c r="J64" s="81">
        <v>8</v>
      </c>
      <c r="K64" s="81" t="s">
        <v>443</v>
      </c>
      <c r="L64" s="81">
        <v>3</v>
      </c>
      <c r="M64" s="81"/>
      <c r="N64" s="81">
        <v>12</v>
      </c>
      <c r="O64" s="81" t="s">
        <v>387</v>
      </c>
      <c r="P64" s="7">
        <v>0.2</v>
      </c>
      <c r="Q64" s="81">
        <v>0</v>
      </c>
      <c r="R64" s="81"/>
      <c r="S64" s="81">
        <v>1030.5</v>
      </c>
      <c r="T64" s="217" t="s">
        <v>174</v>
      </c>
      <c r="U64" s="81"/>
      <c r="V64" s="81"/>
      <c r="X64" s="130">
        <v>7.2</v>
      </c>
      <c r="Y64" s="130">
        <v>1.1</v>
      </c>
      <c r="AH64" s="85">
        <f t="shared" si="4"/>
        <v>7.415596568875922</v>
      </c>
      <c r="AI64" s="85">
        <f t="shared" si="5"/>
        <v>7.258895633275086</v>
      </c>
      <c r="AJ64" s="85">
        <f t="shared" si="6"/>
        <v>7.0191956332750856</v>
      </c>
      <c r="AK64" s="85">
        <f t="shared" si="7"/>
        <v>1.9298365553346972</v>
      </c>
    </row>
    <row r="65" spans="1:37" ht="11.25">
      <c r="A65" s="178">
        <v>39504</v>
      </c>
      <c r="B65" s="162">
        <v>2.7</v>
      </c>
      <c r="C65" s="7">
        <v>2.6</v>
      </c>
      <c r="D65" s="81">
        <v>3.7</v>
      </c>
      <c r="E65" s="81">
        <v>2.4</v>
      </c>
      <c r="F65" s="63">
        <f t="shared" si="2"/>
        <v>3.05</v>
      </c>
      <c r="G65" s="63">
        <f t="shared" si="10"/>
        <v>98.21373030815198</v>
      </c>
      <c r="H65" s="60">
        <f t="shared" si="3"/>
        <v>2.4467756675164307</v>
      </c>
      <c r="I65" s="164">
        <v>1.6</v>
      </c>
      <c r="J65" s="170">
        <v>8</v>
      </c>
      <c r="K65" s="81" t="s">
        <v>442</v>
      </c>
      <c r="L65" s="168" t="s">
        <v>91</v>
      </c>
      <c r="M65" s="81"/>
      <c r="N65" s="81">
        <v>19</v>
      </c>
      <c r="O65" s="81" t="s">
        <v>505</v>
      </c>
      <c r="P65" s="7">
        <v>0.1</v>
      </c>
      <c r="Q65" s="81">
        <v>0</v>
      </c>
      <c r="R65" s="81"/>
      <c r="S65" s="81">
        <v>1035.2</v>
      </c>
      <c r="T65" s="217" t="s">
        <v>409</v>
      </c>
      <c r="U65" s="81"/>
      <c r="V65" s="81"/>
      <c r="X65" s="130">
        <v>7.4</v>
      </c>
      <c r="Y65" s="130">
        <v>1.3</v>
      </c>
      <c r="AH65" s="85">
        <f t="shared" si="4"/>
        <v>7.415596568875922</v>
      </c>
      <c r="AI65" s="85">
        <f t="shared" si="5"/>
        <v>7.36303401489637</v>
      </c>
      <c r="AJ65" s="85">
        <f t="shared" si="6"/>
        <v>7.28313401489637</v>
      </c>
      <c r="AK65" s="85">
        <f t="shared" si="7"/>
        <v>2.4467756675164307</v>
      </c>
    </row>
    <row r="66" spans="1:37" ht="11.25">
      <c r="A66" s="178">
        <v>39505</v>
      </c>
      <c r="B66" s="162">
        <v>2.3</v>
      </c>
      <c r="C66" s="7">
        <v>1.6</v>
      </c>
      <c r="D66" s="81">
        <v>7.1</v>
      </c>
      <c r="E66" s="81">
        <v>2.3</v>
      </c>
      <c r="F66" s="63">
        <f t="shared" si="2"/>
        <v>4.699999999999999</v>
      </c>
      <c r="G66" s="63">
        <f t="shared" si="10"/>
        <v>87.35485080826426</v>
      </c>
      <c r="H66" s="60">
        <f t="shared" si="3"/>
        <v>0.41973371884404687</v>
      </c>
      <c r="I66" s="164">
        <v>1.4</v>
      </c>
      <c r="J66" s="81">
        <v>8</v>
      </c>
      <c r="K66" s="81" t="s">
        <v>442</v>
      </c>
      <c r="L66" s="81">
        <v>3</v>
      </c>
      <c r="M66" s="81"/>
      <c r="N66" s="81">
        <v>16</v>
      </c>
      <c r="O66" s="81" t="s">
        <v>443</v>
      </c>
      <c r="P66" s="7">
        <v>0</v>
      </c>
      <c r="Q66" s="81">
        <v>0</v>
      </c>
      <c r="R66" s="81"/>
      <c r="S66" s="81">
        <v>1037.8</v>
      </c>
      <c r="T66" s="217" t="s">
        <v>50</v>
      </c>
      <c r="U66" s="81"/>
      <c r="V66" s="81"/>
      <c r="X66" s="130">
        <v>7.7</v>
      </c>
      <c r="Y66" s="130">
        <v>1.4</v>
      </c>
      <c r="AH66" s="85">
        <f t="shared" si="4"/>
        <v>7.207316258744711</v>
      </c>
      <c r="AI66" s="85">
        <f t="shared" si="5"/>
        <v>6.855240365106215</v>
      </c>
      <c r="AJ66" s="85">
        <f t="shared" si="6"/>
        <v>6.295940365106215</v>
      </c>
      <c r="AK66" s="85">
        <f t="shared" si="7"/>
        <v>0.41973371884404687</v>
      </c>
    </row>
    <row r="67" spans="1:37" ht="12" thickBot="1">
      <c r="A67" s="179">
        <v>39506</v>
      </c>
      <c r="B67" s="182">
        <v>-0.1</v>
      </c>
      <c r="C67" s="145">
        <v>-0.6</v>
      </c>
      <c r="D67" s="147">
        <v>8.5</v>
      </c>
      <c r="E67" s="147">
        <v>-1</v>
      </c>
      <c r="F67" s="72">
        <f t="shared" si="2"/>
        <v>3.75</v>
      </c>
      <c r="G67" s="72">
        <f t="shared" si="10"/>
        <v>90.4811133213819</v>
      </c>
      <c r="H67" s="73">
        <f t="shared" si="3"/>
        <v>-1.4665308201631695</v>
      </c>
      <c r="I67" s="183">
        <v>-4.6</v>
      </c>
      <c r="J67" s="147">
        <v>4</v>
      </c>
      <c r="K67" s="147" t="s">
        <v>441</v>
      </c>
      <c r="L67" s="148" t="s">
        <v>20</v>
      </c>
      <c r="M67" s="147"/>
      <c r="N67" s="147">
        <v>17.2</v>
      </c>
      <c r="O67" s="147" t="s">
        <v>387</v>
      </c>
      <c r="P67" s="145">
        <v>0</v>
      </c>
      <c r="Q67" s="147">
        <v>0</v>
      </c>
      <c r="R67" s="147"/>
      <c r="S67" s="147">
        <v>1033.4</v>
      </c>
      <c r="T67" s="214" t="s">
        <v>366</v>
      </c>
      <c r="U67" s="147"/>
      <c r="V67" s="147"/>
      <c r="X67" s="130">
        <v>7.6</v>
      </c>
      <c r="Y67" s="130">
        <v>1.4</v>
      </c>
      <c r="AH67" s="85">
        <f t="shared" si="4"/>
        <v>6.062732728763058</v>
      </c>
      <c r="AI67" s="85">
        <f t="shared" si="5"/>
        <v>5.845628070684612</v>
      </c>
      <c r="AJ67" s="85">
        <f t="shared" si="6"/>
        <v>5.485628070684612</v>
      </c>
      <c r="AK67" s="85">
        <f t="shared" si="7"/>
        <v>-1.4665308201631695</v>
      </c>
    </row>
    <row r="68" spans="1:37" s="198" customFormat="1" ht="12" thickBot="1">
      <c r="A68" s="192">
        <v>39508</v>
      </c>
      <c r="B68" s="193">
        <v>5.5</v>
      </c>
      <c r="C68" s="194">
        <v>4.5</v>
      </c>
      <c r="D68" s="194">
        <v>7</v>
      </c>
      <c r="E68" s="194">
        <v>-0.1</v>
      </c>
      <c r="F68" s="74">
        <f t="shared" si="2"/>
        <v>3.45</v>
      </c>
      <c r="G68" s="74">
        <f t="shared" si="10"/>
        <v>84.4111526021417</v>
      </c>
      <c r="H68" s="75">
        <f t="shared" si="3"/>
        <v>3.085129716106595</v>
      </c>
      <c r="I68" s="195">
        <v>0.5</v>
      </c>
      <c r="J68" s="196">
        <v>8</v>
      </c>
      <c r="K68" s="196" t="s">
        <v>442</v>
      </c>
      <c r="L68" s="197">
        <v>4</v>
      </c>
      <c r="M68" s="196"/>
      <c r="N68" s="196">
        <v>19.8</v>
      </c>
      <c r="O68" s="196" t="s">
        <v>387</v>
      </c>
      <c r="P68" s="194">
        <v>0</v>
      </c>
      <c r="Q68" s="196">
        <v>0</v>
      </c>
      <c r="R68" s="196"/>
      <c r="S68" s="196">
        <v>1031.9</v>
      </c>
      <c r="T68" s="219" t="s">
        <v>491</v>
      </c>
      <c r="U68" s="196"/>
      <c r="V68" s="196"/>
      <c r="X68" s="199">
        <v>7.6</v>
      </c>
      <c r="Y68" s="199">
        <v>1.4</v>
      </c>
      <c r="AH68" s="198">
        <f t="shared" si="4"/>
        <v>9.028595330281249</v>
      </c>
      <c r="AI68" s="198">
        <f t="shared" si="5"/>
        <v>8.420141382073544</v>
      </c>
      <c r="AJ68" s="198">
        <f t="shared" si="6"/>
        <v>7.621141382073543</v>
      </c>
      <c r="AK68" s="198">
        <f t="shared" si="7"/>
        <v>3.085129716106595</v>
      </c>
    </row>
    <row r="69" spans="1:37" ht="11.25">
      <c r="A69" s="181">
        <v>39509</v>
      </c>
      <c r="B69" s="157">
        <v>2.4</v>
      </c>
      <c r="C69" s="158">
        <v>1.2</v>
      </c>
      <c r="D69" s="158">
        <v>9.6</v>
      </c>
      <c r="E69" s="190">
        <v>1.9</v>
      </c>
      <c r="F69" s="63">
        <f t="shared" si="2"/>
        <v>5.75</v>
      </c>
      <c r="G69" s="63">
        <f t="shared" si="10"/>
        <v>78.55406874071757</v>
      </c>
      <c r="H69" s="60">
        <f t="shared" si="3"/>
        <v>-0.9395167663787971</v>
      </c>
      <c r="I69" s="160">
        <v>0.1</v>
      </c>
      <c r="J69" s="161">
        <v>6</v>
      </c>
      <c r="K69" s="161" t="s">
        <v>387</v>
      </c>
      <c r="L69" s="191">
        <v>2</v>
      </c>
      <c r="M69" s="161"/>
      <c r="N69" s="161">
        <v>11.4</v>
      </c>
      <c r="O69" s="161" t="s">
        <v>447</v>
      </c>
      <c r="P69" s="158">
        <v>0</v>
      </c>
      <c r="Q69" s="161">
        <v>0</v>
      </c>
      <c r="R69" s="161"/>
      <c r="S69" s="161">
        <v>1029.4</v>
      </c>
      <c r="T69" s="216" t="s">
        <v>306</v>
      </c>
      <c r="U69" s="161"/>
      <c r="V69" s="161"/>
      <c r="X69" s="130">
        <v>7.7</v>
      </c>
      <c r="Y69" s="130">
        <v>1.3</v>
      </c>
      <c r="AH69" s="85">
        <f t="shared" si="4"/>
        <v>7.258895633275086</v>
      </c>
      <c r="AI69" s="85">
        <f t="shared" si="5"/>
        <v>6.6609578655798565</v>
      </c>
      <c r="AJ69" s="85">
        <f t="shared" si="6"/>
        <v>5.702157865579856</v>
      </c>
      <c r="AK69" s="85">
        <f t="shared" si="7"/>
        <v>-0.9395167663787971</v>
      </c>
    </row>
    <row r="70" spans="1:37" ht="11.25">
      <c r="A70" s="178">
        <v>39510</v>
      </c>
      <c r="B70" s="162">
        <v>0.1</v>
      </c>
      <c r="C70" s="7">
        <v>-0.1</v>
      </c>
      <c r="D70" s="7">
        <v>9.2</v>
      </c>
      <c r="E70" s="7">
        <v>-2.5</v>
      </c>
      <c r="F70" s="63">
        <f t="shared" si="2"/>
        <v>3.3499999999999996</v>
      </c>
      <c r="G70" s="63">
        <f t="shared" si="10"/>
        <v>96.21525937980844</v>
      </c>
      <c r="H70" s="60">
        <f t="shared" si="3"/>
        <v>-0.42982842377308805</v>
      </c>
      <c r="I70" s="164">
        <v>-6.7</v>
      </c>
      <c r="J70" s="81">
        <v>8</v>
      </c>
      <c r="K70" s="81" t="s">
        <v>385</v>
      </c>
      <c r="L70" s="171">
        <v>0</v>
      </c>
      <c r="M70" s="81"/>
      <c r="N70" s="81">
        <v>19</v>
      </c>
      <c r="O70" s="81" t="s">
        <v>444</v>
      </c>
      <c r="P70" s="7">
        <v>0</v>
      </c>
      <c r="Q70" s="81">
        <v>0</v>
      </c>
      <c r="R70" s="81"/>
      <c r="S70" s="81">
        <v>1025.4</v>
      </c>
      <c r="T70" s="217" t="s">
        <v>482</v>
      </c>
      <c r="U70" s="81"/>
      <c r="V70" s="81"/>
      <c r="X70" s="130">
        <v>7.8</v>
      </c>
      <c r="Y70" s="130">
        <v>1.2</v>
      </c>
      <c r="AH70" s="85">
        <f t="shared" si="4"/>
        <v>6.1515530560479394</v>
      </c>
      <c r="AI70" s="85">
        <f t="shared" si="5"/>
        <v>6.062732728763058</v>
      </c>
      <c r="AJ70" s="85">
        <f t="shared" si="6"/>
        <v>5.918732728763058</v>
      </c>
      <c r="AK70" s="85">
        <f t="shared" si="7"/>
        <v>-0.42982842377308805</v>
      </c>
    </row>
    <row r="71" spans="1:37" ht="11.25" customHeight="1">
      <c r="A71" s="178">
        <v>39511</v>
      </c>
      <c r="B71" s="162">
        <v>3</v>
      </c>
      <c r="C71" s="7">
        <v>1.9</v>
      </c>
      <c r="D71" s="7">
        <v>8.2</v>
      </c>
      <c r="E71" s="8">
        <v>0.1</v>
      </c>
      <c r="F71" s="63">
        <f t="shared" si="2"/>
        <v>4.1499999999999995</v>
      </c>
      <c r="G71" s="63">
        <f t="shared" si="10"/>
        <v>80.85937274120135</v>
      </c>
      <c r="H71" s="60">
        <f t="shared" si="3"/>
        <v>0.041204573670687604</v>
      </c>
      <c r="I71" s="164">
        <v>-3.3</v>
      </c>
      <c r="J71" s="81">
        <v>7</v>
      </c>
      <c r="K71" s="81" t="s">
        <v>51</v>
      </c>
      <c r="L71" s="81">
        <v>3</v>
      </c>
      <c r="M71" s="81"/>
      <c r="N71" s="81">
        <v>17.7</v>
      </c>
      <c r="O71" s="81" t="s">
        <v>387</v>
      </c>
      <c r="P71" s="7">
        <v>0</v>
      </c>
      <c r="Q71" s="81">
        <v>0</v>
      </c>
      <c r="R71" s="81"/>
      <c r="S71" s="81">
        <v>1017</v>
      </c>
      <c r="T71" s="220" t="s">
        <v>290</v>
      </c>
      <c r="U71" s="81"/>
      <c r="V71" s="81"/>
      <c r="X71" s="130">
        <v>7.9</v>
      </c>
      <c r="Y71" s="130">
        <v>1.1</v>
      </c>
      <c r="AH71" s="85">
        <f t="shared" si="4"/>
        <v>7.575279131016056</v>
      </c>
      <c r="AI71" s="85">
        <f t="shared" si="5"/>
        <v>7.004223188734711</v>
      </c>
      <c r="AJ71" s="85">
        <f t="shared" si="6"/>
        <v>6.125323188734711</v>
      </c>
      <c r="AK71" s="85">
        <f t="shared" si="7"/>
        <v>0.041204573670687604</v>
      </c>
    </row>
    <row r="72" spans="1:37" ht="11.25">
      <c r="A72" s="178">
        <v>39512</v>
      </c>
      <c r="B72" s="162">
        <v>-0.4</v>
      </c>
      <c r="C72" s="7">
        <v>-0.6</v>
      </c>
      <c r="D72" s="7">
        <v>9.4</v>
      </c>
      <c r="E72" s="8">
        <v>-1.6</v>
      </c>
      <c r="F72" s="63">
        <f t="shared" si="2"/>
        <v>3.9000000000000004</v>
      </c>
      <c r="G72" s="63">
        <f t="shared" si="10"/>
        <v>96.12245221736748</v>
      </c>
      <c r="H72" s="60">
        <f t="shared" si="3"/>
        <v>-0.9407844571972753</v>
      </c>
      <c r="I72" s="164">
        <v>-5.4</v>
      </c>
      <c r="J72" s="170">
        <v>8</v>
      </c>
      <c r="K72" s="81" t="s">
        <v>442</v>
      </c>
      <c r="L72" s="81">
        <v>1</v>
      </c>
      <c r="M72" s="81"/>
      <c r="N72" s="81">
        <v>9</v>
      </c>
      <c r="O72" s="81" t="s">
        <v>387</v>
      </c>
      <c r="P72" s="7">
        <v>0</v>
      </c>
      <c r="Q72" s="81">
        <v>0</v>
      </c>
      <c r="R72" s="81"/>
      <c r="S72" s="85">
        <v>1006</v>
      </c>
      <c r="T72" s="217" t="s">
        <v>47</v>
      </c>
      <c r="U72" s="81"/>
      <c r="V72" s="81"/>
      <c r="X72" s="130">
        <v>8.2</v>
      </c>
      <c r="Y72" s="130">
        <v>1.4</v>
      </c>
      <c r="AH72" s="85">
        <f t="shared" si="4"/>
        <v>5.931629852504364</v>
      </c>
      <c r="AI72" s="85">
        <f t="shared" si="5"/>
        <v>5.845628070684612</v>
      </c>
      <c r="AJ72" s="85">
        <f t="shared" si="6"/>
        <v>5.701628070684612</v>
      </c>
      <c r="AK72" s="85">
        <f t="shared" si="7"/>
        <v>-0.9407844571972753</v>
      </c>
    </row>
    <row r="73" spans="1:37" ht="11.25">
      <c r="A73" s="178">
        <v>39513</v>
      </c>
      <c r="B73" s="162">
        <v>2.7</v>
      </c>
      <c r="C73" s="7">
        <v>2.7</v>
      </c>
      <c r="D73" s="7">
        <v>5.6</v>
      </c>
      <c r="E73" s="7">
        <v>-0.4</v>
      </c>
      <c r="F73" s="63">
        <f aca="true" t="shared" si="11" ref="F73:F136">AVERAGE(D73:E73)</f>
        <v>2.5999999999999996</v>
      </c>
      <c r="G73" s="63">
        <f t="shared" si="10"/>
        <v>100</v>
      </c>
      <c r="H73" s="60">
        <f aca="true" t="shared" si="12" ref="H73:H136">AK73</f>
        <v>2.700000000000001</v>
      </c>
      <c r="I73" s="164">
        <v>1.1</v>
      </c>
      <c r="J73" s="170">
        <v>8</v>
      </c>
      <c r="K73" s="81" t="s">
        <v>442</v>
      </c>
      <c r="L73" s="168" t="s">
        <v>91</v>
      </c>
      <c r="M73" s="81"/>
      <c r="N73" s="81">
        <v>17.4</v>
      </c>
      <c r="O73" s="81" t="s">
        <v>387</v>
      </c>
      <c r="P73" s="7">
        <v>2.2</v>
      </c>
      <c r="Q73" s="81">
        <v>0</v>
      </c>
      <c r="R73" s="81"/>
      <c r="S73" s="81">
        <v>1003.3</v>
      </c>
      <c r="T73" s="217" t="s">
        <v>477</v>
      </c>
      <c r="U73" s="81"/>
      <c r="V73" s="81"/>
      <c r="X73" s="130">
        <v>8.5</v>
      </c>
      <c r="Y73" s="130">
        <v>2</v>
      </c>
      <c r="AH73" s="85">
        <f aca="true" t="shared" si="13" ref="AH73:AH136">6.107*EXP(17.38*(B73/(239+B73)))</f>
        <v>7.415596568875922</v>
      </c>
      <c r="AI73" s="85">
        <f aca="true" t="shared" si="14" ref="AI73:AI136">IF(W73&gt;=0,6.107*EXP(17.38*(C73/(239+C73))),6.107*EXP(22.44*(C73/(272.4+C73))))</f>
        <v>7.415596568875922</v>
      </c>
      <c r="AJ73" s="85">
        <f aca="true" t="shared" si="15" ref="AJ73:AJ136">IF(C73&gt;=0,AI73-(0.000799*1000*(B73-C73)),AI73-(0.00072*1000*(B73-C73)))</f>
        <v>7.415596568875922</v>
      </c>
      <c r="AK73" s="85">
        <f aca="true" t="shared" si="16" ref="AK73:AK136">239*LN(AJ73/6.107)/(17.38-LN(AJ73/6.107))</f>
        <v>2.700000000000001</v>
      </c>
    </row>
    <row r="74" spans="1:37" ht="11.25">
      <c r="A74" s="178">
        <v>39514</v>
      </c>
      <c r="B74" s="162">
        <v>4.6</v>
      </c>
      <c r="C74" s="7">
        <v>4.5</v>
      </c>
      <c r="D74" s="7">
        <v>7.9</v>
      </c>
      <c r="E74" s="7">
        <v>2.7</v>
      </c>
      <c r="F74" s="63">
        <f t="shared" si="11"/>
        <v>5.300000000000001</v>
      </c>
      <c r="G74" s="63">
        <f t="shared" si="10"/>
        <v>98.35987338940451</v>
      </c>
      <c r="H74" s="60">
        <f t="shared" si="12"/>
        <v>4.363979701494693</v>
      </c>
      <c r="I74" s="164">
        <v>3.4</v>
      </c>
      <c r="J74" s="170">
        <v>8</v>
      </c>
      <c r="K74" s="81" t="s">
        <v>442</v>
      </c>
      <c r="L74" s="168" t="s">
        <v>134</v>
      </c>
      <c r="M74" s="81"/>
      <c r="N74" s="81">
        <v>16</v>
      </c>
      <c r="O74" s="81" t="s">
        <v>387</v>
      </c>
      <c r="P74" s="7">
        <v>8.9</v>
      </c>
      <c r="Q74" s="81">
        <v>0</v>
      </c>
      <c r="R74" s="81"/>
      <c r="S74" s="81">
        <v>999</v>
      </c>
      <c r="T74" s="217" t="s">
        <v>172</v>
      </c>
      <c r="U74" s="81"/>
      <c r="V74" s="81"/>
      <c r="X74" s="130">
        <v>8.4</v>
      </c>
      <c r="Y74" s="130">
        <v>2.1</v>
      </c>
      <c r="AH74" s="85">
        <f t="shared" si="13"/>
        <v>8.479312848497392</v>
      </c>
      <c r="AI74" s="85">
        <f t="shared" si="14"/>
        <v>8.420141382073544</v>
      </c>
      <c r="AJ74" s="85">
        <f t="shared" si="15"/>
        <v>8.340241382073543</v>
      </c>
      <c r="AK74" s="85">
        <f t="shared" si="16"/>
        <v>4.363979701494693</v>
      </c>
    </row>
    <row r="75" spans="1:37" ht="11.25">
      <c r="A75" s="178">
        <v>39515</v>
      </c>
      <c r="B75" s="162">
        <v>5.5</v>
      </c>
      <c r="C75" s="7">
        <v>5.5</v>
      </c>
      <c r="D75" s="7">
        <v>5.6</v>
      </c>
      <c r="E75" s="7">
        <v>4.6</v>
      </c>
      <c r="F75" s="63">
        <f t="shared" si="11"/>
        <v>5.1</v>
      </c>
      <c r="G75" s="63">
        <f t="shared" si="10"/>
        <v>100</v>
      </c>
      <c r="H75" s="60">
        <f t="shared" si="12"/>
        <v>5.500000000000001</v>
      </c>
      <c r="I75" s="164">
        <v>4.6</v>
      </c>
      <c r="J75" s="170">
        <v>8</v>
      </c>
      <c r="K75" s="81" t="s">
        <v>442</v>
      </c>
      <c r="L75" s="81">
        <v>4</v>
      </c>
      <c r="M75" s="81"/>
      <c r="N75" s="81">
        <v>17.8</v>
      </c>
      <c r="O75" s="81" t="s">
        <v>387</v>
      </c>
      <c r="P75" s="7">
        <v>1.1</v>
      </c>
      <c r="Q75" s="81">
        <v>0</v>
      </c>
      <c r="R75" s="81"/>
      <c r="S75" s="81">
        <v>996.8</v>
      </c>
      <c r="T75" s="217" t="s">
        <v>303</v>
      </c>
      <c r="U75" s="81"/>
      <c r="V75" s="81"/>
      <c r="X75" s="130">
        <v>8.4</v>
      </c>
      <c r="Y75" s="130">
        <v>1.9</v>
      </c>
      <c r="AH75" s="85">
        <f t="shared" si="13"/>
        <v>9.028595330281249</v>
      </c>
      <c r="AI75" s="85">
        <f t="shared" si="14"/>
        <v>9.028595330281249</v>
      </c>
      <c r="AJ75" s="85">
        <f t="shared" si="15"/>
        <v>9.028595330281249</v>
      </c>
      <c r="AK75" s="85">
        <f t="shared" si="16"/>
        <v>5.500000000000001</v>
      </c>
    </row>
    <row r="76" spans="1:37" ht="11.25">
      <c r="A76" s="178">
        <v>39516</v>
      </c>
      <c r="B76" s="162">
        <v>4</v>
      </c>
      <c r="C76" s="7">
        <v>3.8</v>
      </c>
      <c r="D76" s="83">
        <v>4.8</v>
      </c>
      <c r="E76" s="7">
        <v>3.9</v>
      </c>
      <c r="F76" s="63">
        <f t="shared" si="11"/>
        <v>4.35</v>
      </c>
      <c r="G76" s="63">
        <f t="shared" si="10"/>
        <v>96.63617391143741</v>
      </c>
      <c r="H76" s="60">
        <f t="shared" si="12"/>
        <v>3.5145562695954413</v>
      </c>
      <c r="I76" s="164">
        <v>3.5</v>
      </c>
      <c r="J76" s="81">
        <v>8</v>
      </c>
      <c r="K76" s="81" t="s">
        <v>387</v>
      </c>
      <c r="L76" s="81">
        <v>3</v>
      </c>
      <c r="M76" s="81"/>
      <c r="N76" s="81">
        <v>9.4</v>
      </c>
      <c r="O76" s="81" t="s">
        <v>387</v>
      </c>
      <c r="P76" s="7">
        <v>4.7</v>
      </c>
      <c r="Q76" s="81">
        <v>0</v>
      </c>
      <c r="R76" s="81"/>
      <c r="S76" s="81">
        <v>1003.5</v>
      </c>
      <c r="T76" s="217" t="s">
        <v>304</v>
      </c>
      <c r="U76" s="81"/>
      <c r="V76" s="81"/>
      <c r="X76" s="130">
        <v>8.5</v>
      </c>
      <c r="Y76" s="130">
        <v>1.7</v>
      </c>
      <c r="AH76" s="85">
        <f t="shared" si="13"/>
        <v>8.129717614725772</v>
      </c>
      <c r="AI76" s="85">
        <f t="shared" si="14"/>
        <v>8.016048052675158</v>
      </c>
      <c r="AJ76" s="85">
        <f t="shared" si="15"/>
        <v>7.8562480526751575</v>
      </c>
      <c r="AK76" s="85">
        <f t="shared" si="16"/>
        <v>3.5145562695954413</v>
      </c>
    </row>
    <row r="77" spans="1:37" ht="11.25">
      <c r="A77" s="178">
        <v>39517</v>
      </c>
      <c r="B77" s="162">
        <v>1</v>
      </c>
      <c r="C77" s="7">
        <v>0.7</v>
      </c>
      <c r="D77" s="83">
        <v>1.8</v>
      </c>
      <c r="E77" s="7">
        <v>0.4</v>
      </c>
      <c r="F77" s="63">
        <f t="shared" si="11"/>
        <v>1.1</v>
      </c>
      <c r="G77" s="63">
        <f t="shared" si="10"/>
        <v>94.20632096620238</v>
      </c>
      <c r="H77" s="60">
        <f t="shared" si="12"/>
        <v>0.1752359278351414</v>
      </c>
      <c r="I77" s="164">
        <v>0</v>
      </c>
      <c r="J77" s="81">
        <v>8</v>
      </c>
      <c r="K77" s="81" t="s">
        <v>387</v>
      </c>
      <c r="L77" s="168" t="s">
        <v>91</v>
      </c>
      <c r="M77" s="81"/>
      <c r="N77" s="81">
        <v>28.4</v>
      </c>
      <c r="O77" s="81" t="s">
        <v>387</v>
      </c>
      <c r="P77" s="7">
        <v>0.4</v>
      </c>
      <c r="Q77" s="81">
        <v>0</v>
      </c>
      <c r="R77" s="138" t="s">
        <v>178</v>
      </c>
      <c r="S77" s="81">
        <v>1008.7</v>
      </c>
      <c r="T77" s="217" t="s">
        <v>364</v>
      </c>
      <c r="U77" s="81"/>
      <c r="V77" s="81"/>
      <c r="X77" s="130">
        <v>8.9</v>
      </c>
      <c r="Y77" s="130">
        <v>1.9</v>
      </c>
      <c r="AH77" s="85">
        <f t="shared" si="13"/>
        <v>6.565655306052358</v>
      </c>
      <c r="AI77" s="85">
        <f t="shared" si="14"/>
        <v>6.424962311154182</v>
      </c>
      <c r="AJ77" s="85">
        <f t="shared" si="15"/>
        <v>6.185262311154182</v>
      </c>
      <c r="AK77" s="85">
        <f t="shared" si="16"/>
        <v>0.1752359278351414</v>
      </c>
    </row>
    <row r="78" spans="1:37" ht="11.25">
      <c r="A78" s="178">
        <v>39518</v>
      </c>
      <c r="B78" s="162">
        <v>-1.9</v>
      </c>
      <c r="C78" s="7">
        <v>-2.6</v>
      </c>
      <c r="D78" s="83">
        <v>1</v>
      </c>
      <c r="E78" s="7">
        <v>-3</v>
      </c>
      <c r="F78" s="63">
        <f t="shared" si="11"/>
        <v>-1</v>
      </c>
      <c r="G78" s="63">
        <f t="shared" si="10"/>
        <v>85.45853286556871</v>
      </c>
      <c r="H78" s="60">
        <f t="shared" si="12"/>
        <v>-4.007760081601825</v>
      </c>
      <c r="I78" s="164">
        <v>-4.7</v>
      </c>
      <c r="J78" s="81">
        <v>5</v>
      </c>
      <c r="K78" s="81" t="s">
        <v>442</v>
      </c>
      <c r="L78" s="81">
        <v>5</v>
      </c>
      <c r="M78" s="81"/>
      <c r="N78" s="81">
        <v>35.1</v>
      </c>
      <c r="O78" s="81" t="s">
        <v>387</v>
      </c>
      <c r="P78" s="7">
        <v>0.2</v>
      </c>
      <c r="Q78" s="81">
        <v>0</v>
      </c>
      <c r="R78" s="138" t="s">
        <v>178</v>
      </c>
      <c r="S78" s="81">
        <v>1012.6</v>
      </c>
      <c r="T78" s="217" t="s">
        <v>66</v>
      </c>
      <c r="U78" s="81"/>
      <c r="V78" s="81"/>
      <c r="X78" s="130">
        <v>9</v>
      </c>
      <c r="Y78" s="130">
        <v>2.2</v>
      </c>
      <c r="AH78" s="85">
        <f t="shared" si="13"/>
        <v>5.313023584880323</v>
      </c>
      <c r="AI78" s="85">
        <f t="shared" si="14"/>
        <v>5.044432006440369</v>
      </c>
      <c r="AJ78" s="85">
        <f t="shared" si="15"/>
        <v>4.540432006440368</v>
      </c>
      <c r="AK78" s="85">
        <f t="shared" si="16"/>
        <v>-4.007760081601825</v>
      </c>
    </row>
    <row r="79" spans="1:37" ht="11.25">
      <c r="A79" s="178">
        <v>39519</v>
      </c>
      <c r="B79" s="162">
        <v>-0.7</v>
      </c>
      <c r="C79" s="7">
        <v>-1.7</v>
      </c>
      <c r="D79" s="83">
        <v>3.6</v>
      </c>
      <c r="E79" s="7">
        <v>-3.3</v>
      </c>
      <c r="F79" s="63">
        <f t="shared" si="11"/>
        <v>0.15000000000000013</v>
      </c>
      <c r="G79" s="63">
        <f t="shared" si="10"/>
        <v>80.51044011278549</v>
      </c>
      <c r="H79" s="60">
        <f t="shared" si="12"/>
        <v>-3.6272406630231373</v>
      </c>
      <c r="I79" s="164">
        <v>-6.4</v>
      </c>
      <c r="J79" s="81">
        <v>3</v>
      </c>
      <c r="K79" s="81" t="s">
        <v>417</v>
      </c>
      <c r="L79" s="81">
        <v>3</v>
      </c>
      <c r="M79" s="81"/>
      <c r="N79" s="81">
        <v>17.2</v>
      </c>
      <c r="O79" s="81" t="s">
        <v>417</v>
      </c>
      <c r="P79" s="7">
        <v>0</v>
      </c>
      <c r="Q79" s="138">
        <v>0.5</v>
      </c>
      <c r="R79" s="138" t="s">
        <v>178</v>
      </c>
      <c r="S79" s="81">
        <v>1013.9</v>
      </c>
      <c r="T79" s="217" t="s">
        <v>456</v>
      </c>
      <c r="U79" s="81"/>
      <c r="V79" s="81"/>
      <c r="X79" s="130">
        <v>8.7</v>
      </c>
      <c r="Y79" s="130">
        <v>1.7</v>
      </c>
      <c r="AH79" s="85">
        <f t="shared" si="13"/>
        <v>5.803042564380657</v>
      </c>
      <c r="AI79" s="85">
        <f t="shared" si="14"/>
        <v>5.39205510851514</v>
      </c>
      <c r="AJ79" s="85">
        <f t="shared" si="15"/>
        <v>4.67205510851514</v>
      </c>
      <c r="AK79" s="85">
        <f t="shared" si="16"/>
        <v>-3.6272406630231373</v>
      </c>
    </row>
    <row r="80" spans="1:37" ht="11.25">
      <c r="A80" s="178">
        <v>39520</v>
      </c>
      <c r="B80" s="162">
        <v>2.5</v>
      </c>
      <c r="C80" s="7">
        <v>1.1</v>
      </c>
      <c r="D80" s="7">
        <v>7.5</v>
      </c>
      <c r="E80" s="7">
        <v>-1.5</v>
      </c>
      <c r="F80" s="63">
        <f t="shared" si="11"/>
        <v>3</v>
      </c>
      <c r="G80" s="63">
        <f t="shared" si="10"/>
        <v>75.15667279021719</v>
      </c>
      <c r="H80" s="60">
        <f t="shared" si="12"/>
        <v>-1.4444429851575777</v>
      </c>
      <c r="I80" s="164">
        <v>-5.6</v>
      </c>
      <c r="J80" s="81">
        <v>2</v>
      </c>
      <c r="K80" s="81" t="s">
        <v>448</v>
      </c>
      <c r="L80" s="168" t="s">
        <v>480</v>
      </c>
      <c r="M80" s="81"/>
      <c r="N80" s="81">
        <v>11.1</v>
      </c>
      <c r="O80" s="81" t="s">
        <v>447</v>
      </c>
      <c r="P80" s="7">
        <v>0</v>
      </c>
      <c r="Q80" s="81">
        <v>0</v>
      </c>
      <c r="R80" s="138" t="s">
        <v>178</v>
      </c>
      <c r="S80" s="81">
        <v>1011</v>
      </c>
      <c r="T80" s="217" t="s">
        <v>265</v>
      </c>
      <c r="U80" s="81"/>
      <c r="V80" s="81"/>
      <c r="X80" s="130">
        <v>8.7</v>
      </c>
      <c r="Y80" s="130">
        <v>1.7</v>
      </c>
      <c r="AH80" s="85">
        <f t="shared" si="13"/>
        <v>7.310800962158791</v>
      </c>
      <c r="AI80" s="85">
        <f t="shared" si="14"/>
        <v>6.613154757473732</v>
      </c>
      <c r="AJ80" s="85">
        <f t="shared" si="15"/>
        <v>5.494554757473733</v>
      </c>
      <c r="AK80" s="85">
        <f t="shared" si="16"/>
        <v>-1.4444429851575777</v>
      </c>
    </row>
    <row r="81" spans="1:37" ht="11.25">
      <c r="A81" s="178">
        <v>39521</v>
      </c>
      <c r="B81" s="162">
        <v>-0.7</v>
      </c>
      <c r="C81" s="7">
        <v>-1.5</v>
      </c>
      <c r="D81" s="7">
        <v>7.4</v>
      </c>
      <c r="E81" s="84">
        <v>-5.1</v>
      </c>
      <c r="F81" s="63">
        <f t="shared" si="11"/>
        <v>1.1500000000000004</v>
      </c>
      <c r="G81" s="63">
        <f t="shared" si="10"/>
        <v>84.3717083310917</v>
      </c>
      <c r="H81" s="60">
        <f t="shared" si="12"/>
        <v>-3.0007929784353355</v>
      </c>
      <c r="I81" s="164">
        <v>-9.4</v>
      </c>
      <c r="J81" s="81">
        <v>2</v>
      </c>
      <c r="K81" s="81" t="s">
        <v>447</v>
      </c>
      <c r="L81" s="168" t="s">
        <v>480</v>
      </c>
      <c r="M81" s="81"/>
      <c r="N81" s="81">
        <v>15.7</v>
      </c>
      <c r="O81" s="81" t="s">
        <v>448</v>
      </c>
      <c r="P81" s="7">
        <v>1.7</v>
      </c>
      <c r="Q81" s="81">
        <v>0</v>
      </c>
      <c r="R81" s="81"/>
      <c r="S81" s="81">
        <v>1017</v>
      </c>
      <c r="T81" s="217" t="s">
        <v>412</v>
      </c>
      <c r="U81" s="81"/>
      <c r="V81" s="81"/>
      <c r="X81" s="130">
        <v>8.9</v>
      </c>
      <c r="Y81" s="130">
        <v>1.9</v>
      </c>
      <c r="AH81" s="85">
        <f t="shared" si="13"/>
        <v>5.803042564380657</v>
      </c>
      <c r="AI81" s="85">
        <f t="shared" si="14"/>
        <v>5.472126146748352</v>
      </c>
      <c r="AJ81" s="85">
        <f t="shared" si="15"/>
        <v>4.896126146748353</v>
      </c>
      <c r="AK81" s="85">
        <f t="shared" si="16"/>
        <v>-3.0007929784353355</v>
      </c>
    </row>
    <row r="82" spans="1:37" ht="11.25">
      <c r="A82" s="178">
        <v>39522</v>
      </c>
      <c r="B82" s="162">
        <v>4.6</v>
      </c>
      <c r="C82" s="7">
        <v>4.2</v>
      </c>
      <c r="D82" s="7">
        <v>7.4</v>
      </c>
      <c r="E82" s="7">
        <v>-0.7</v>
      </c>
      <c r="F82" s="63">
        <f t="shared" si="11"/>
        <v>3.35</v>
      </c>
      <c r="G82" s="63">
        <f t="shared" si="10"/>
        <v>93.4652163177719</v>
      </c>
      <c r="H82" s="60">
        <f t="shared" si="12"/>
        <v>3.638359738266425</v>
      </c>
      <c r="I82" s="164">
        <v>0.5</v>
      </c>
      <c r="J82" s="81">
        <v>8</v>
      </c>
      <c r="K82" s="81" t="s">
        <v>445</v>
      </c>
      <c r="L82" s="81">
        <v>4</v>
      </c>
      <c r="M82" s="81"/>
      <c r="N82" s="81">
        <v>19.4</v>
      </c>
      <c r="O82" s="81" t="s">
        <v>445</v>
      </c>
      <c r="P82" s="7">
        <v>14.3</v>
      </c>
      <c r="Q82" s="81">
        <v>0</v>
      </c>
      <c r="R82" s="81"/>
      <c r="S82" s="81">
        <v>1005.1</v>
      </c>
      <c r="T82" s="217" t="s">
        <v>453</v>
      </c>
      <c r="U82" s="81"/>
      <c r="V82" s="81"/>
      <c r="X82" s="130">
        <v>9</v>
      </c>
      <c r="Y82" s="130">
        <v>2.2</v>
      </c>
      <c r="AH82" s="85">
        <f t="shared" si="13"/>
        <v>8.479312848497392</v>
      </c>
      <c r="AI82" s="85">
        <f t="shared" si="14"/>
        <v>8.244808096108713</v>
      </c>
      <c r="AJ82" s="85">
        <f t="shared" si="15"/>
        <v>7.9252080961087135</v>
      </c>
      <c r="AK82" s="85">
        <f t="shared" si="16"/>
        <v>3.638359738266425</v>
      </c>
    </row>
    <row r="83" spans="1:37" ht="11.25">
      <c r="A83" s="178">
        <v>39523</v>
      </c>
      <c r="B83" s="162">
        <v>5</v>
      </c>
      <c r="C83" s="7">
        <v>4.6</v>
      </c>
      <c r="D83" s="7">
        <v>7.4</v>
      </c>
      <c r="E83" s="7">
        <v>4.6</v>
      </c>
      <c r="F83" s="63">
        <f t="shared" si="11"/>
        <v>6</v>
      </c>
      <c r="G83" s="63">
        <f t="shared" si="10"/>
        <v>93.57806137442043</v>
      </c>
      <c r="H83" s="60">
        <f t="shared" si="12"/>
        <v>4.052364298278593</v>
      </c>
      <c r="I83" s="164">
        <v>3.7</v>
      </c>
      <c r="J83" s="81">
        <v>8</v>
      </c>
      <c r="K83" s="81" t="s">
        <v>213</v>
      </c>
      <c r="L83" s="81">
        <v>3</v>
      </c>
      <c r="M83" s="81"/>
      <c r="N83" s="81">
        <v>21.8</v>
      </c>
      <c r="O83" s="81" t="s">
        <v>443</v>
      </c>
      <c r="P83" s="7">
        <v>8.4</v>
      </c>
      <c r="Q83" s="81">
        <v>0</v>
      </c>
      <c r="R83" s="81"/>
      <c r="S83" s="81">
        <v>992.1</v>
      </c>
      <c r="T83" s="217" t="s">
        <v>346</v>
      </c>
      <c r="U83" s="81"/>
      <c r="V83" s="81"/>
      <c r="X83" s="130">
        <v>9.4</v>
      </c>
      <c r="Y83" s="130">
        <v>2.3</v>
      </c>
      <c r="AH83" s="85">
        <f t="shared" si="13"/>
        <v>8.719685713352307</v>
      </c>
      <c r="AI83" s="85">
        <f t="shared" si="14"/>
        <v>8.479312848497392</v>
      </c>
      <c r="AJ83" s="85">
        <f t="shared" si="15"/>
        <v>8.159712848497392</v>
      </c>
      <c r="AK83" s="85">
        <f t="shared" si="16"/>
        <v>4.052364298278593</v>
      </c>
    </row>
    <row r="84" spans="1:37" ht="11.25">
      <c r="A84" s="178">
        <v>39524</v>
      </c>
      <c r="B84" s="162">
        <v>1</v>
      </c>
      <c r="C84" s="7">
        <v>0.9</v>
      </c>
      <c r="D84" s="7">
        <v>5.1</v>
      </c>
      <c r="E84" s="7">
        <v>0.4</v>
      </c>
      <c r="F84" s="63">
        <f t="shared" si="11"/>
        <v>2.75</v>
      </c>
      <c r="G84" s="63">
        <f t="shared" si="10"/>
        <v>98.06420759798559</v>
      </c>
      <c r="H84" s="60">
        <f t="shared" si="12"/>
        <v>0.7292420697132379</v>
      </c>
      <c r="I84" s="164">
        <v>-1.7</v>
      </c>
      <c r="J84" s="81">
        <v>7</v>
      </c>
      <c r="K84" s="81" t="s">
        <v>51</v>
      </c>
      <c r="L84" s="81">
        <v>2</v>
      </c>
      <c r="M84" s="81"/>
      <c r="N84" s="81">
        <v>13</v>
      </c>
      <c r="O84" s="81" t="s">
        <v>447</v>
      </c>
      <c r="P84" s="7">
        <v>0.4</v>
      </c>
      <c r="Q84" s="81">
        <v>0</v>
      </c>
      <c r="R84" s="81"/>
      <c r="S84" s="81">
        <v>990.8</v>
      </c>
      <c r="T84" s="217" t="s">
        <v>250</v>
      </c>
      <c r="U84" s="81"/>
      <c r="V84" s="81"/>
      <c r="X84" s="130">
        <v>9.8</v>
      </c>
      <c r="Y84" s="130">
        <v>2.6</v>
      </c>
      <c r="AH84" s="85">
        <f t="shared" si="13"/>
        <v>6.565655306052358</v>
      </c>
      <c r="AI84" s="85">
        <f t="shared" si="14"/>
        <v>6.5184578494953405</v>
      </c>
      <c r="AJ84" s="85">
        <f t="shared" si="15"/>
        <v>6.43855784949534</v>
      </c>
      <c r="AK84" s="85">
        <f t="shared" si="16"/>
        <v>0.7292420697132379</v>
      </c>
    </row>
    <row r="85" spans="1:37" ht="11.25">
      <c r="A85" s="178">
        <v>39525</v>
      </c>
      <c r="B85" s="162">
        <v>-0.3</v>
      </c>
      <c r="C85" s="7">
        <v>-0.5</v>
      </c>
      <c r="D85" s="7">
        <v>6</v>
      </c>
      <c r="E85" s="7">
        <v>-2.4</v>
      </c>
      <c r="F85" s="63">
        <f t="shared" si="11"/>
        <v>1.8</v>
      </c>
      <c r="G85" s="63">
        <f t="shared" si="10"/>
        <v>96.14129974203018</v>
      </c>
      <c r="H85" s="60">
        <f t="shared" si="12"/>
        <v>-0.8385601580367157</v>
      </c>
      <c r="I85" s="164">
        <v>-6.4</v>
      </c>
      <c r="J85" s="169">
        <v>2</v>
      </c>
      <c r="K85" s="81" t="s">
        <v>387</v>
      </c>
      <c r="L85" s="81">
        <v>1</v>
      </c>
      <c r="M85" s="81"/>
      <c r="N85" s="81">
        <v>11.2</v>
      </c>
      <c r="O85" s="81" t="s">
        <v>443</v>
      </c>
      <c r="P85" s="7">
        <v>0</v>
      </c>
      <c r="Q85" s="81">
        <v>0</v>
      </c>
      <c r="R85" s="81"/>
      <c r="S85" s="81">
        <v>990.6</v>
      </c>
      <c r="T85" s="217" t="s">
        <v>354</v>
      </c>
      <c r="U85" s="81"/>
      <c r="V85" s="81"/>
      <c r="X85" s="130">
        <v>9.6</v>
      </c>
      <c r="Y85" s="130">
        <v>2.7</v>
      </c>
      <c r="AH85" s="85">
        <f t="shared" si="13"/>
        <v>5.97504922494793</v>
      </c>
      <c r="AI85" s="85">
        <f t="shared" si="14"/>
        <v>5.888489985091041</v>
      </c>
      <c r="AJ85" s="85">
        <f t="shared" si="15"/>
        <v>5.7444899850910405</v>
      </c>
      <c r="AK85" s="85">
        <f t="shared" si="16"/>
        <v>-0.8385601580367157</v>
      </c>
    </row>
    <row r="86" spans="1:37" ht="11.25">
      <c r="A86" s="178">
        <v>39526</v>
      </c>
      <c r="B86" s="162">
        <v>1.7</v>
      </c>
      <c r="C86" s="7">
        <v>1.4</v>
      </c>
      <c r="D86" s="7">
        <v>6.7</v>
      </c>
      <c r="E86" s="7">
        <v>-0.8</v>
      </c>
      <c r="F86" s="63">
        <f t="shared" si="11"/>
        <v>2.95</v>
      </c>
      <c r="G86" s="63">
        <f t="shared" si="10"/>
        <v>94.39785154007097</v>
      </c>
      <c r="H86" s="60">
        <f t="shared" si="12"/>
        <v>0.8985628338009027</v>
      </c>
      <c r="I86" s="164">
        <v>-3.9</v>
      </c>
      <c r="J86" s="81">
        <v>7</v>
      </c>
      <c r="K86" s="81" t="s">
        <v>444</v>
      </c>
      <c r="L86" s="81">
        <v>2</v>
      </c>
      <c r="M86" s="81"/>
      <c r="N86" s="81">
        <v>15.2</v>
      </c>
      <c r="O86" s="81" t="s">
        <v>443</v>
      </c>
      <c r="P86" s="7">
        <v>0.1</v>
      </c>
      <c r="Q86" s="81">
        <v>0</v>
      </c>
      <c r="R86" s="140"/>
      <c r="S86" s="81">
        <v>997.8</v>
      </c>
      <c r="T86" s="217" t="s">
        <v>168</v>
      </c>
      <c r="U86" s="81"/>
      <c r="V86" s="81"/>
      <c r="X86" s="130">
        <v>9.5</v>
      </c>
      <c r="Y86" s="130">
        <v>2.6</v>
      </c>
      <c r="AH86" s="85">
        <f t="shared" si="13"/>
        <v>6.90458694814902</v>
      </c>
      <c r="AI86" s="85">
        <f t="shared" si="14"/>
        <v>6.757481736768829</v>
      </c>
      <c r="AJ86" s="85">
        <f t="shared" si="15"/>
        <v>6.517781736768829</v>
      </c>
      <c r="AK86" s="85">
        <f t="shared" si="16"/>
        <v>0.8985628338009027</v>
      </c>
    </row>
    <row r="87" spans="1:37" ht="11.25">
      <c r="A87" s="178">
        <v>39527</v>
      </c>
      <c r="B87" s="162">
        <v>2</v>
      </c>
      <c r="C87" s="7">
        <v>1.6</v>
      </c>
      <c r="D87" s="83">
        <v>3.9</v>
      </c>
      <c r="E87" s="7">
        <v>1.2</v>
      </c>
      <c r="F87" s="63">
        <f t="shared" si="11"/>
        <v>2.55</v>
      </c>
      <c r="G87" s="63">
        <f t="shared" si="10"/>
        <v>92.64476970452836</v>
      </c>
      <c r="H87" s="60">
        <f t="shared" si="12"/>
        <v>0.9364795082230005</v>
      </c>
      <c r="I87" s="164">
        <v>-1.1</v>
      </c>
      <c r="J87" s="81">
        <v>8</v>
      </c>
      <c r="K87" s="81" t="s">
        <v>442</v>
      </c>
      <c r="L87" s="81">
        <v>4</v>
      </c>
      <c r="M87" s="81"/>
      <c r="N87" s="81">
        <v>18.2</v>
      </c>
      <c r="O87" s="81" t="s">
        <v>387</v>
      </c>
      <c r="P87" s="7">
        <v>0</v>
      </c>
      <c r="Q87" s="81">
        <v>0</v>
      </c>
      <c r="R87" s="138" t="s">
        <v>178</v>
      </c>
      <c r="S87" s="81">
        <v>1006</v>
      </c>
      <c r="T87" s="217" t="s">
        <v>198</v>
      </c>
      <c r="U87" s="81"/>
      <c r="V87" s="81"/>
      <c r="X87" s="130">
        <v>9.8</v>
      </c>
      <c r="Y87" s="130">
        <v>2.8</v>
      </c>
      <c r="AH87" s="85">
        <f t="shared" si="13"/>
        <v>7.054516284028025</v>
      </c>
      <c r="AI87" s="85">
        <f t="shared" si="14"/>
        <v>6.855240365106215</v>
      </c>
      <c r="AJ87" s="85">
        <f t="shared" si="15"/>
        <v>6.5356403651062145</v>
      </c>
      <c r="AK87" s="85">
        <f t="shared" si="16"/>
        <v>0.9364795082230005</v>
      </c>
    </row>
    <row r="88" spans="1:37" ht="11.25">
      <c r="A88" s="178">
        <v>39528</v>
      </c>
      <c r="B88" s="162">
        <v>2.1</v>
      </c>
      <c r="C88" s="7">
        <v>1.5</v>
      </c>
      <c r="D88" s="7">
        <v>5</v>
      </c>
      <c r="E88" s="7">
        <v>-0.5</v>
      </c>
      <c r="F88" s="63">
        <f t="shared" si="11"/>
        <v>2.25</v>
      </c>
      <c r="G88" s="63">
        <f t="shared" si="10"/>
        <v>89.04562400253874</v>
      </c>
      <c r="H88" s="60">
        <f t="shared" si="12"/>
        <v>0.48724011466566064</v>
      </c>
      <c r="I88" s="164">
        <v>-2.4</v>
      </c>
      <c r="J88" s="81">
        <v>3</v>
      </c>
      <c r="K88" s="81" t="s">
        <v>443</v>
      </c>
      <c r="L88" s="81">
        <v>4</v>
      </c>
      <c r="M88" s="81"/>
      <c r="N88" s="81">
        <v>37.1</v>
      </c>
      <c r="O88" s="81" t="s">
        <v>443</v>
      </c>
      <c r="P88" s="7">
        <v>6.1</v>
      </c>
      <c r="Q88" s="81">
        <v>0</v>
      </c>
      <c r="R88" s="138" t="s">
        <v>178</v>
      </c>
      <c r="S88" s="81">
        <v>1017.5</v>
      </c>
      <c r="T88" s="217" t="s">
        <v>403</v>
      </c>
      <c r="U88" s="81"/>
      <c r="V88" s="81"/>
      <c r="X88" s="130">
        <v>9.6</v>
      </c>
      <c r="Y88" s="130">
        <v>2.7</v>
      </c>
      <c r="AH88" s="85">
        <f t="shared" si="13"/>
        <v>7.105128334021381</v>
      </c>
      <c r="AI88" s="85">
        <f t="shared" si="14"/>
        <v>6.8062058612105245</v>
      </c>
      <c r="AJ88" s="85">
        <f t="shared" si="15"/>
        <v>6.3268058612105245</v>
      </c>
      <c r="AK88" s="85">
        <f t="shared" si="16"/>
        <v>0.48724011466566064</v>
      </c>
    </row>
    <row r="89" spans="1:37" ht="11.25">
      <c r="A89" s="178">
        <v>39529</v>
      </c>
      <c r="B89" s="162">
        <v>0.5</v>
      </c>
      <c r="C89" s="7">
        <v>0.2</v>
      </c>
      <c r="D89" s="83">
        <v>2.4</v>
      </c>
      <c r="E89" s="7">
        <v>0.4</v>
      </c>
      <c r="F89" s="63">
        <f t="shared" si="11"/>
        <v>1.4</v>
      </c>
      <c r="G89" s="63">
        <f t="shared" si="10"/>
        <v>94.06312971997328</v>
      </c>
      <c r="H89" s="60">
        <f t="shared" si="12"/>
        <v>-0.34219672464266226</v>
      </c>
      <c r="I89" s="164">
        <v>0</v>
      </c>
      <c r="J89" s="81">
        <v>8</v>
      </c>
      <c r="K89" s="81" t="s">
        <v>387</v>
      </c>
      <c r="L89" s="168" t="s">
        <v>301</v>
      </c>
      <c r="M89" s="81"/>
      <c r="N89" s="81">
        <v>36.7</v>
      </c>
      <c r="O89" s="81" t="s">
        <v>443</v>
      </c>
      <c r="P89" s="7">
        <v>11.7</v>
      </c>
      <c r="Q89" s="138">
        <v>2.5</v>
      </c>
      <c r="R89" s="138" t="s">
        <v>178</v>
      </c>
      <c r="S89" s="81">
        <v>1011.8</v>
      </c>
      <c r="T89" s="217" t="s">
        <v>510</v>
      </c>
      <c r="U89" s="81"/>
      <c r="V89" s="81"/>
      <c r="X89" s="130">
        <v>9.9</v>
      </c>
      <c r="Y89" s="130">
        <v>2.3</v>
      </c>
      <c r="AH89" s="85">
        <f t="shared" si="13"/>
        <v>6.332654997374652</v>
      </c>
      <c r="AI89" s="85">
        <f t="shared" si="14"/>
        <v>6.196393484898889</v>
      </c>
      <c r="AJ89" s="85">
        <f t="shared" si="15"/>
        <v>5.956693484898889</v>
      </c>
      <c r="AK89" s="85">
        <f t="shared" si="16"/>
        <v>-0.34219672464266226</v>
      </c>
    </row>
    <row r="90" spans="1:37" ht="11.25">
      <c r="A90" s="178">
        <v>39530</v>
      </c>
      <c r="B90" s="162">
        <v>0</v>
      </c>
      <c r="C90" s="7">
        <v>-0.2</v>
      </c>
      <c r="D90" s="83">
        <v>0.3</v>
      </c>
      <c r="E90" s="7">
        <v>-0.1</v>
      </c>
      <c r="F90" s="63">
        <f t="shared" si="11"/>
        <v>0.09999999999999999</v>
      </c>
      <c r="G90" s="63">
        <f t="shared" si="10"/>
        <v>96.19698152266052</v>
      </c>
      <c r="H90" s="60">
        <f t="shared" si="12"/>
        <v>-0.5319868187855642</v>
      </c>
      <c r="I90" s="164">
        <v>-0.2</v>
      </c>
      <c r="J90" s="81">
        <v>8</v>
      </c>
      <c r="K90" s="81" t="s">
        <v>387</v>
      </c>
      <c r="L90" s="168" t="s">
        <v>301</v>
      </c>
      <c r="M90" s="81"/>
      <c r="N90" s="81">
        <v>26.8</v>
      </c>
      <c r="O90" s="81" t="s">
        <v>387</v>
      </c>
      <c r="P90" s="7">
        <v>3.2</v>
      </c>
      <c r="Q90" s="138">
        <v>8</v>
      </c>
      <c r="R90" s="138" t="s">
        <v>178</v>
      </c>
      <c r="S90" s="81">
        <v>1012.9</v>
      </c>
      <c r="T90" s="217" t="s">
        <v>193</v>
      </c>
      <c r="U90" s="81"/>
      <c r="V90" s="81"/>
      <c r="X90" s="130">
        <v>10.3</v>
      </c>
      <c r="Y90" s="130">
        <v>2.5</v>
      </c>
      <c r="AH90" s="85">
        <f t="shared" si="13"/>
        <v>6.107</v>
      </c>
      <c r="AI90" s="85">
        <f t="shared" si="14"/>
        <v>6.0187496615888785</v>
      </c>
      <c r="AJ90" s="85">
        <f t="shared" si="15"/>
        <v>5.874749661588878</v>
      </c>
      <c r="AK90" s="85">
        <f t="shared" si="16"/>
        <v>-0.5319868187855642</v>
      </c>
    </row>
    <row r="91" spans="1:37" ht="11.25">
      <c r="A91" s="178">
        <v>39531</v>
      </c>
      <c r="B91" s="162">
        <v>-1.4</v>
      </c>
      <c r="C91" s="7">
        <v>-1.9</v>
      </c>
      <c r="D91" s="83">
        <v>0.2</v>
      </c>
      <c r="E91" s="7">
        <v>-1.9</v>
      </c>
      <c r="F91" s="63">
        <f t="shared" si="11"/>
        <v>-0.85</v>
      </c>
      <c r="G91" s="63">
        <f t="shared" si="10"/>
        <v>89.84986893195467</v>
      </c>
      <c r="H91" s="60">
        <f t="shared" si="12"/>
        <v>-2.845773099526478</v>
      </c>
      <c r="I91" s="164">
        <v>-2.8</v>
      </c>
      <c r="J91" s="81">
        <v>8</v>
      </c>
      <c r="K91" s="81" t="s">
        <v>442</v>
      </c>
      <c r="L91" s="81">
        <v>5</v>
      </c>
      <c r="M91" s="81"/>
      <c r="N91" s="81">
        <v>33.5</v>
      </c>
      <c r="O91" s="81" t="s">
        <v>387</v>
      </c>
      <c r="P91" s="7">
        <v>0.4</v>
      </c>
      <c r="Q91" s="138">
        <v>9</v>
      </c>
      <c r="R91" s="138" t="s">
        <v>178</v>
      </c>
      <c r="S91" s="81">
        <v>1015.9</v>
      </c>
      <c r="T91" s="217" t="s">
        <v>75</v>
      </c>
      <c r="U91" s="81"/>
      <c r="V91" s="81"/>
      <c r="X91" s="130">
        <v>10.3</v>
      </c>
      <c r="Y91" s="130">
        <v>2.8</v>
      </c>
      <c r="AH91" s="85">
        <f t="shared" si="13"/>
        <v>5.512555158685161</v>
      </c>
      <c r="AI91" s="85">
        <f t="shared" si="14"/>
        <v>5.313023584880323</v>
      </c>
      <c r="AJ91" s="85">
        <f t="shared" si="15"/>
        <v>4.953023584880323</v>
      </c>
      <c r="AK91" s="85">
        <f t="shared" si="16"/>
        <v>-2.845773099526478</v>
      </c>
    </row>
    <row r="92" spans="1:37" ht="11.25">
      <c r="A92" s="178">
        <v>39532</v>
      </c>
      <c r="B92" s="162">
        <v>0</v>
      </c>
      <c r="C92" s="7">
        <v>-0.4</v>
      </c>
      <c r="D92" s="83">
        <v>1.9</v>
      </c>
      <c r="E92" s="7">
        <v>-1.4</v>
      </c>
      <c r="F92" s="63">
        <f t="shared" si="11"/>
        <v>0.25</v>
      </c>
      <c r="G92" s="63">
        <f t="shared" si="10"/>
        <v>92.41247506966373</v>
      </c>
      <c r="H92" s="60">
        <f t="shared" si="12"/>
        <v>-1.0801970400642782</v>
      </c>
      <c r="I92" s="164">
        <v>-3.7</v>
      </c>
      <c r="J92" s="81">
        <v>6</v>
      </c>
      <c r="K92" s="81" t="s">
        <v>442</v>
      </c>
      <c r="L92" s="81">
        <v>6</v>
      </c>
      <c r="M92" s="81"/>
      <c r="N92" s="81">
        <v>39.2</v>
      </c>
      <c r="O92" s="81" t="s">
        <v>387</v>
      </c>
      <c r="P92" s="7">
        <v>0</v>
      </c>
      <c r="Q92" s="138">
        <v>6.5</v>
      </c>
      <c r="R92" s="81"/>
      <c r="S92" s="81">
        <v>1018.1</v>
      </c>
      <c r="T92" s="217" t="s">
        <v>154</v>
      </c>
      <c r="U92" s="81"/>
      <c r="V92" s="81"/>
      <c r="X92" s="130">
        <v>10.3</v>
      </c>
      <c r="Y92" s="130">
        <v>2.8</v>
      </c>
      <c r="AH92" s="85">
        <f t="shared" si="13"/>
        <v>6.107</v>
      </c>
      <c r="AI92" s="85">
        <f t="shared" si="14"/>
        <v>5.931629852504364</v>
      </c>
      <c r="AJ92" s="85">
        <f t="shared" si="15"/>
        <v>5.643629852504364</v>
      </c>
      <c r="AK92" s="85">
        <f t="shared" si="16"/>
        <v>-1.0801970400642782</v>
      </c>
    </row>
    <row r="93" spans="1:37" ht="11.25">
      <c r="A93" s="178">
        <v>39533</v>
      </c>
      <c r="B93" s="162">
        <v>0.4</v>
      </c>
      <c r="C93" s="7">
        <v>-1.6</v>
      </c>
      <c r="D93" s="83">
        <v>3</v>
      </c>
      <c r="E93" s="7">
        <v>-0.7</v>
      </c>
      <c r="F93" s="63">
        <f t="shared" si="11"/>
        <v>1.15</v>
      </c>
      <c r="G93" s="63">
        <f t="shared" si="10"/>
        <v>63.496043318781624</v>
      </c>
      <c r="H93" s="60">
        <f t="shared" si="12"/>
        <v>-5.70686718165794</v>
      </c>
      <c r="I93" s="164">
        <v>-2.6</v>
      </c>
      <c r="J93" s="81">
        <v>6</v>
      </c>
      <c r="K93" s="81" t="s">
        <v>442</v>
      </c>
      <c r="L93" s="168" t="s">
        <v>91</v>
      </c>
      <c r="M93" s="81"/>
      <c r="N93" s="81">
        <v>32.2</v>
      </c>
      <c r="O93" s="81" t="s">
        <v>387</v>
      </c>
      <c r="P93" s="7">
        <v>0</v>
      </c>
      <c r="Q93" s="138">
        <v>4</v>
      </c>
      <c r="R93" s="138" t="s">
        <v>178</v>
      </c>
      <c r="S93" s="81">
        <v>1016.9</v>
      </c>
      <c r="T93" s="217" t="s">
        <v>318</v>
      </c>
      <c r="U93" s="81"/>
      <c r="V93" s="81"/>
      <c r="X93" s="130">
        <v>10</v>
      </c>
      <c r="Y93" s="130">
        <v>2.6</v>
      </c>
      <c r="AH93" s="85">
        <f t="shared" si="13"/>
        <v>6.286942849347582</v>
      </c>
      <c r="AI93" s="85">
        <f t="shared" si="14"/>
        <v>5.431959955048785</v>
      </c>
      <c r="AJ93" s="85">
        <f t="shared" si="15"/>
        <v>3.9919599550487845</v>
      </c>
      <c r="AK93" s="85">
        <f t="shared" si="16"/>
        <v>-5.70686718165794</v>
      </c>
    </row>
    <row r="94" spans="1:37" ht="11.25">
      <c r="A94" s="178">
        <v>39534</v>
      </c>
      <c r="B94" s="162">
        <v>0.4</v>
      </c>
      <c r="C94" s="7">
        <v>-1.3</v>
      </c>
      <c r="D94" s="83">
        <v>2.2</v>
      </c>
      <c r="E94" s="7">
        <v>-0.7</v>
      </c>
      <c r="F94" s="63">
        <f t="shared" si="11"/>
        <v>0.7500000000000001</v>
      </c>
      <c r="G94" s="63">
        <f t="shared" si="10"/>
        <v>68.86094842190155</v>
      </c>
      <c r="H94" s="60">
        <f t="shared" si="12"/>
        <v>-4.639233273317841</v>
      </c>
      <c r="I94" s="164">
        <v>-3.1</v>
      </c>
      <c r="J94" s="81">
        <v>5</v>
      </c>
      <c r="K94" s="81" t="s">
        <v>442</v>
      </c>
      <c r="L94" s="168" t="s">
        <v>91</v>
      </c>
      <c r="M94" s="81"/>
      <c r="N94" s="81">
        <v>21</v>
      </c>
      <c r="O94" s="81" t="s">
        <v>387</v>
      </c>
      <c r="P94" s="7">
        <v>0.1</v>
      </c>
      <c r="Q94" s="81">
        <v>0</v>
      </c>
      <c r="R94" s="138" t="s">
        <v>178</v>
      </c>
      <c r="S94" s="81">
        <v>1013.9</v>
      </c>
      <c r="T94" s="217" t="s">
        <v>461</v>
      </c>
      <c r="U94" s="81"/>
      <c r="V94" s="81"/>
      <c r="X94" s="130">
        <v>10.1</v>
      </c>
      <c r="Y94" s="130">
        <v>2.5</v>
      </c>
      <c r="AH94" s="85">
        <f t="shared" si="13"/>
        <v>6.286942849347582</v>
      </c>
      <c r="AI94" s="85">
        <f t="shared" si="14"/>
        <v>5.553248472803667</v>
      </c>
      <c r="AJ94" s="85">
        <f t="shared" si="15"/>
        <v>4.329248472803667</v>
      </c>
      <c r="AK94" s="85">
        <f t="shared" si="16"/>
        <v>-4.639233273317841</v>
      </c>
    </row>
    <row r="95" spans="1:37" ht="11.25">
      <c r="A95" s="178">
        <v>39535</v>
      </c>
      <c r="B95" s="162">
        <v>1.6</v>
      </c>
      <c r="C95" s="7">
        <v>0.6</v>
      </c>
      <c r="D95" s="83">
        <v>3.9</v>
      </c>
      <c r="E95" s="7">
        <v>-2.8</v>
      </c>
      <c r="F95" s="63">
        <f t="shared" si="11"/>
        <v>0.55</v>
      </c>
      <c r="G95" s="63">
        <f t="shared" si="10"/>
        <v>81.39263754360636</v>
      </c>
      <c r="H95" s="60">
        <f t="shared" si="12"/>
        <v>-1.2354405553361651</v>
      </c>
      <c r="I95" s="164">
        <v>-7.3</v>
      </c>
      <c r="J95" s="81">
        <v>4</v>
      </c>
      <c r="K95" s="81" t="s">
        <v>442</v>
      </c>
      <c r="L95" s="81">
        <v>4</v>
      </c>
      <c r="M95" s="81"/>
      <c r="N95" s="81">
        <v>22.2</v>
      </c>
      <c r="O95" s="81" t="s">
        <v>387</v>
      </c>
      <c r="P95" s="7">
        <v>0</v>
      </c>
      <c r="Q95" s="81">
        <v>0</v>
      </c>
      <c r="R95" s="140"/>
      <c r="S95" s="81">
        <v>1014</v>
      </c>
      <c r="T95" s="217" t="s">
        <v>396</v>
      </c>
      <c r="U95" s="81"/>
      <c r="V95" s="81"/>
      <c r="X95" s="130">
        <v>10.3</v>
      </c>
      <c r="Y95" s="130">
        <v>2.5</v>
      </c>
      <c r="AH95" s="85">
        <f t="shared" si="13"/>
        <v>6.855240365106215</v>
      </c>
      <c r="AI95" s="85">
        <f t="shared" si="14"/>
        <v>6.378660943113899</v>
      </c>
      <c r="AJ95" s="85">
        <f t="shared" si="15"/>
        <v>5.579660943113899</v>
      </c>
      <c r="AK95" s="85">
        <f t="shared" si="16"/>
        <v>-1.2354405553361651</v>
      </c>
    </row>
    <row r="96" spans="1:37" ht="11.25">
      <c r="A96" s="178">
        <v>39536</v>
      </c>
      <c r="B96" s="162">
        <v>2.5</v>
      </c>
      <c r="C96" s="7">
        <v>0.9</v>
      </c>
      <c r="D96" s="7">
        <v>5.3</v>
      </c>
      <c r="E96" s="7">
        <v>-1.5</v>
      </c>
      <c r="F96" s="63">
        <f t="shared" si="11"/>
        <v>1.9</v>
      </c>
      <c r="G96" s="63">
        <f t="shared" si="10"/>
        <v>71.67556436864086</v>
      </c>
      <c r="H96" s="60">
        <f t="shared" si="12"/>
        <v>-2.087003337589027</v>
      </c>
      <c r="I96" s="164">
        <v>-5.1</v>
      </c>
      <c r="J96" s="81">
        <v>1</v>
      </c>
      <c r="K96" s="81" t="s">
        <v>442</v>
      </c>
      <c r="L96" s="81">
        <v>3</v>
      </c>
      <c r="M96" s="81"/>
      <c r="N96" s="81">
        <v>20.6</v>
      </c>
      <c r="O96" s="81" t="s">
        <v>443</v>
      </c>
      <c r="P96" s="7">
        <v>0.1</v>
      </c>
      <c r="Q96" s="81">
        <v>0</v>
      </c>
      <c r="R96" s="138" t="s">
        <v>178</v>
      </c>
      <c r="S96" s="81">
        <v>1012.9</v>
      </c>
      <c r="T96" s="217" t="s">
        <v>368</v>
      </c>
      <c r="U96" s="81"/>
      <c r="V96" s="81"/>
      <c r="X96" s="130">
        <v>10.4</v>
      </c>
      <c r="Y96" s="130">
        <v>2.9</v>
      </c>
      <c r="AH96" s="85">
        <f t="shared" si="13"/>
        <v>7.310800962158791</v>
      </c>
      <c r="AI96" s="85">
        <f t="shared" si="14"/>
        <v>6.5184578494953405</v>
      </c>
      <c r="AJ96" s="85">
        <f t="shared" si="15"/>
        <v>5.24005784949534</v>
      </c>
      <c r="AK96" s="85">
        <f t="shared" si="16"/>
        <v>-2.087003337589027</v>
      </c>
    </row>
    <row r="97" spans="1:37" ht="11.25">
      <c r="A97" s="178">
        <v>39537</v>
      </c>
      <c r="B97" s="162">
        <v>1.5</v>
      </c>
      <c r="C97" s="7">
        <v>0.5</v>
      </c>
      <c r="D97" s="83">
        <v>4.8</v>
      </c>
      <c r="E97" s="7">
        <v>-2.8</v>
      </c>
      <c r="F97" s="63">
        <f t="shared" si="11"/>
        <v>1</v>
      </c>
      <c r="G97" s="63">
        <f t="shared" si="10"/>
        <v>81.30308001572051</v>
      </c>
      <c r="H97" s="60">
        <f t="shared" si="12"/>
        <v>-1.3480678299787436</v>
      </c>
      <c r="I97" s="164">
        <v>-7.5</v>
      </c>
      <c r="J97" s="81">
        <v>4</v>
      </c>
      <c r="K97" s="81" t="s">
        <v>442</v>
      </c>
      <c r="L97" s="81">
        <v>3</v>
      </c>
      <c r="M97" s="81"/>
      <c r="N97" s="81">
        <v>19</v>
      </c>
      <c r="O97" s="81" t="s">
        <v>443</v>
      </c>
      <c r="P97" s="7">
        <v>0</v>
      </c>
      <c r="Q97" s="81">
        <v>0</v>
      </c>
      <c r="R97" s="138" t="s">
        <v>178</v>
      </c>
      <c r="S97" s="81">
        <v>1012.8</v>
      </c>
      <c r="T97" s="217" t="s">
        <v>140</v>
      </c>
      <c r="U97" s="81"/>
      <c r="V97" s="81"/>
      <c r="X97" s="130">
        <v>10.7</v>
      </c>
      <c r="Y97" s="130">
        <v>2.8</v>
      </c>
      <c r="AH97" s="85">
        <f t="shared" si="13"/>
        <v>6.8062058612105245</v>
      </c>
      <c r="AI97" s="85">
        <f t="shared" si="14"/>
        <v>6.332654997374652</v>
      </c>
      <c r="AJ97" s="85">
        <f t="shared" si="15"/>
        <v>5.533654997374652</v>
      </c>
      <c r="AK97" s="85">
        <f t="shared" si="16"/>
        <v>-1.3480678299787436</v>
      </c>
    </row>
    <row r="98" spans="1:37" ht="12" thickBot="1">
      <c r="A98" s="179">
        <v>39538</v>
      </c>
      <c r="B98" s="182">
        <v>2.8</v>
      </c>
      <c r="C98" s="145">
        <v>0.6</v>
      </c>
      <c r="D98" s="145">
        <v>5.6</v>
      </c>
      <c r="E98" s="145">
        <v>-3.9</v>
      </c>
      <c r="F98" s="72">
        <f t="shared" si="11"/>
        <v>0.8499999999999999</v>
      </c>
      <c r="G98" s="72">
        <f t="shared" si="10"/>
        <v>61.871418316321034</v>
      </c>
      <c r="H98" s="73">
        <f t="shared" si="12"/>
        <v>-3.7740982912880026</v>
      </c>
      <c r="I98" s="183">
        <v>-9</v>
      </c>
      <c r="J98" s="147">
        <v>3</v>
      </c>
      <c r="K98" s="147" t="s">
        <v>443</v>
      </c>
      <c r="L98" s="147">
        <v>3</v>
      </c>
      <c r="M98" s="147"/>
      <c r="N98" s="147">
        <v>22.6</v>
      </c>
      <c r="O98" s="147" t="s">
        <v>505</v>
      </c>
      <c r="P98" s="145">
        <v>0</v>
      </c>
      <c r="Q98" s="147">
        <v>0</v>
      </c>
      <c r="R98" s="147"/>
      <c r="S98" s="147">
        <v>1016.2</v>
      </c>
      <c r="T98" s="214" t="s">
        <v>314</v>
      </c>
      <c r="U98" s="147"/>
      <c r="V98" s="147"/>
      <c r="X98" s="130">
        <v>10.8</v>
      </c>
      <c r="Y98" s="130">
        <v>3</v>
      </c>
      <c r="AH98" s="85">
        <f t="shared" si="13"/>
        <v>7.468490409399528</v>
      </c>
      <c r="AI98" s="85">
        <f t="shared" si="14"/>
        <v>6.378660943113899</v>
      </c>
      <c r="AJ98" s="85">
        <f t="shared" si="15"/>
        <v>4.620860943113899</v>
      </c>
      <c r="AK98" s="85">
        <f t="shared" si="16"/>
        <v>-3.7740982912880026</v>
      </c>
    </row>
    <row r="99" spans="1:37" s="155" customFormat="1" ht="12" thickBot="1">
      <c r="A99" s="180">
        <v>39539</v>
      </c>
      <c r="B99" s="185">
        <v>1.7</v>
      </c>
      <c r="C99" s="186">
        <v>0.5</v>
      </c>
      <c r="D99" s="187">
        <v>4.6</v>
      </c>
      <c r="E99" s="188">
        <v>-1.2</v>
      </c>
      <c r="F99" s="74">
        <f t="shared" si="11"/>
        <v>1.6999999999999997</v>
      </c>
      <c r="G99" s="74">
        <f t="shared" si="10"/>
        <v>77.83021689393416</v>
      </c>
      <c r="H99" s="75">
        <f t="shared" si="12"/>
        <v>-1.745826598843974</v>
      </c>
      <c r="I99" s="189">
        <v>-3.5</v>
      </c>
      <c r="J99" s="154">
        <v>7</v>
      </c>
      <c r="K99" s="154" t="s">
        <v>442</v>
      </c>
      <c r="L99" s="154">
        <v>4</v>
      </c>
      <c r="M99" s="154"/>
      <c r="N99" s="154">
        <v>27.2</v>
      </c>
      <c r="O99" s="154" t="s">
        <v>505</v>
      </c>
      <c r="P99" s="186">
        <v>0</v>
      </c>
      <c r="Q99" s="154">
        <v>0</v>
      </c>
      <c r="R99" s="154"/>
      <c r="S99" s="154">
        <v>1013.5</v>
      </c>
      <c r="T99" s="221" t="s">
        <v>153</v>
      </c>
      <c r="U99" s="154"/>
      <c r="V99" s="154"/>
      <c r="X99" s="156">
        <v>10.9</v>
      </c>
      <c r="Y99" s="156">
        <v>3.3</v>
      </c>
      <c r="AH99" s="155">
        <f t="shared" si="13"/>
        <v>6.90458694814902</v>
      </c>
      <c r="AI99" s="155">
        <f t="shared" si="14"/>
        <v>6.332654997374652</v>
      </c>
      <c r="AJ99" s="155">
        <f t="shared" si="15"/>
        <v>5.373854997374652</v>
      </c>
      <c r="AK99" s="155">
        <f t="shared" si="16"/>
        <v>-1.745826598843974</v>
      </c>
    </row>
    <row r="100" spans="1:37" ht="11.25">
      <c r="A100" s="181">
        <v>39540</v>
      </c>
      <c r="B100" s="157">
        <v>2</v>
      </c>
      <c r="C100" s="158">
        <v>1</v>
      </c>
      <c r="D100" s="161">
        <v>7.6</v>
      </c>
      <c r="E100" s="184">
        <v>-3.5</v>
      </c>
      <c r="F100" s="63">
        <f t="shared" si="11"/>
        <v>2.05</v>
      </c>
      <c r="G100" s="63">
        <f t="shared" si="10"/>
        <v>81.74416322644991</v>
      </c>
      <c r="H100" s="60">
        <f t="shared" si="12"/>
        <v>-0.7859611991692077</v>
      </c>
      <c r="I100" s="160">
        <v>-8.7</v>
      </c>
      <c r="J100" s="161">
        <v>4</v>
      </c>
      <c r="K100" s="161" t="s">
        <v>387</v>
      </c>
      <c r="L100" s="161">
        <v>4</v>
      </c>
      <c r="M100" s="161"/>
      <c r="N100" s="161">
        <v>24.2</v>
      </c>
      <c r="O100" s="161" t="s">
        <v>387</v>
      </c>
      <c r="P100" s="158">
        <v>0.1</v>
      </c>
      <c r="Q100" s="161">
        <v>0</v>
      </c>
      <c r="R100" s="161"/>
      <c r="S100" s="161">
        <v>1017</v>
      </c>
      <c r="T100" s="216" t="s">
        <v>123</v>
      </c>
      <c r="U100" s="161"/>
      <c r="V100" s="161"/>
      <c r="X100" s="172">
        <v>10.9</v>
      </c>
      <c r="Y100" s="172">
        <v>3.1</v>
      </c>
      <c r="AH100" s="85">
        <f t="shared" si="13"/>
        <v>7.054516284028025</v>
      </c>
      <c r="AI100" s="85">
        <f t="shared" si="14"/>
        <v>6.565655306052358</v>
      </c>
      <c r="AJ100" s="85">
        <f t="shared" si="15"/>
        <v>5.766655306052358</v>
      </c>
      <c r="AK100" s="85">
        <f t="shared" si="16"/>
        <v>-0.7859611991692077</v>
      </c>
    </row>
    <row r="101" spans="1:37" ht="11.25">
      <c r="A101" s="178">
        <v>39541</v>
      </c>
      <c r="B101" s="162">
        <v>4.1</v>
      </c>
      <c r="C101" s="7">
        <v>3.6</v>
      </c>
      <c r="D101" s="81">
        <v>7.4</v>
      </c>
      <c r="E101" s="200">
        <v>-2.3</v>
      </c>
      <c r="F101" s="63">
        <f t="shared" si="11"/>
        <v>2.5500000000000003</v>
      </c>
      <c r="G101" s="63">
        <f t="shared" si="10"/>
        <v>91.66003488335068</v>
      </c>
      <c r="H101" s="60">
        <f t="shared" si="12"/>
        <v>2.867316800802253</v>
      </c>
      <c r="I101" s="164">
        <v>-7.1</v>
      </c>
      <c r="J101" s="81">
        <v>3</v>
      </c>
      <c r="K101" s="81" t="s">
        <v>442</v>
      </c>
      <c r="L101" s="168" t="s">
        <v>91</v>
      </c>
      <c r="M101" s="81"/>
      <c r="N101" s="81">
        <v>42.1</v>
      </c>
      <c r="O101" s="81" t="s">
        <v>442</v>
      </c>
      <c r="P101" s="7">
        <v>0</v>
      </c>
      <c r="Q101" s="81">
        <v>0</v>
      </c>
      <c r="R101" s="81"/>
      <c r="S101" s="81">
        <v>1021.5</v>
      </c>
      <c r="T101" s="217" t="s">
        <v>372</v>
      </c>
      <c r="U101" s="81"/>
      <c r="V101" s="81"/>
      <c r="X101" s="172">
        <v>10.8</v>
      </c>
      <c r="Y101" s="172">
        <v>3</v>
      </c>
      <c r="AH101" s="85">
        <f t="shared" si="13"/>
        <v>8.187084292086206</v>
      </c>
      <c r="AI101" s="85">
        <f t="shared" si="14"/>
        <v>7.903784318055541</v>
      </c>
      <c r="AJ101" s="85">
        <f t="shared" si="15"/>
        <v>7.504284318055541</v>
      </c>
      <c r="AK101" s="85">
        <f t="shared" si="16"/>
        <v>2.867316800802253</v>
      </c>
    </row>
    <row r="102" spans="1:37" ht="11.25" customHeight="1">
      <c r="A102" s="178">
        <v>39542</v>
      </c>
      <c r="B102" s="162">
        <v>3</v>
      </c>
      <c r="C102" s="7">
        <v>0.9</v>
      </c>
      <c r="D102" s="81">
        <v>5.7</v>
      </c>
      <c r="E102" s="200">
        <v>-0.2</v>
      </c>
      <c r="F102" s="63">
        <f>AVERAGE(D102:E102)</f>
        <v>2.75</v>
      </c>
      <c r="G102" s="63">
        <f t="shared" si="10"/>
        <v>63.89939916109846</v>
      </c>
      <c r="H102" s="60">
        <f t="shared" si="12"/>
        <v>-3.153740550806539</v>
      </c>
      <c r="I102" s="164">
        <v>-6</v>
      </c>
      <c r="J102" s="81">
        <v>5</v>
      </c>
      <c r="K102" s="81" t="s">
        <v>442</v>
      </c>
      <c r="L102" s="81">
        <v>6</v>
      </c>
      <c r="M102" s="81"/>
      <c r="N102" s="81">
        <v>38.3</v>
      </c>
      <c r="O102" s="81" t="s">
        <v>442</v>
      </c>
      <c r="P102" s="7">
        <v>0</v>
      </c>
      <c r="Q102" s="81">
        <v>0</v>
      </c>
      <c r="R102" s="81"/>
      <c r="S102" s="81">
        <v>1018.4</v>
      </c>
      <c r="T102" s="222" t="s">
        <v>18</v>
      </c>
      <c r="U102" s="81"/>
      <c r="V102" s="81"/>
      <c r="X102" s="130">
        <v>10.7</v>
      </c>
      <c r="Y102" s="130">
        <v>3.3</v>
      </c>
      <c r="AH102" s="85">
        <f t="shared" si="13"/>
        <v>7.575279131016056</v>
      </c>
      <c r="AI102" s="85">
        <f t="shared" si="14"/>
        <v>6.5184578494953405</v>
      </c>
      <c r="AJ102" s="85">
        <f t="shared" si="15"/>
        <v>4.84055784949534</v>
      </c>
      <c r="AK102" s="85">
        <f t="shared" si="16"/>
        <v>-3.153740550806539</v>
      </c>
    </row>
    <row r="103" spans="1:37" ht="11.25">
      <c r="A103" s="178">
        <v>39543</v>
      </c>
      <c r="B103" s="162">
        <v>4.5</v>
      </c>
      <c r="C103" s="7">
        <v>3</v>
      </c>
      <c r="D103" s="81">
        <v>8.1</v>
      </c>
      <c r="E103" s="200">
        <v>-0.8</v>
      </c>
      <c r="F103" s="63">
        <f t="shared" si="11"/>
        <v>3.65</v>
      </c>
      <c r="G103" s="63">
        <f t="shared" si="10"/>
        <v>75.73244725548433</v>
      </c>
      <c r="H103" s="60">
        <f t="shared" si="12"/>
        <v>0.5959221676094946</v>
      </c>
      <c r="I103" s="164">
        <v>-4.7</v>
      </c>
      <c r="J103" s="81">
        <v>4</v>
      </c>
      <c r="K103" s="81" t="s">
        <v>442</v>
      </c>
      <c r="L103" s="168" t="s">
        <v>91</v>
      </c>
      <c r="M103" s="81"/>
      <c r="N103" s="81">
        <v>24.4</v>
      </c>
      <c r="O103" s="81" t="s">
        <v>387</v>
      </c>
      <c r="P103" s="7">
        <v>0</v>
      </c>
      <c r="Q103" s="81">
        <v>0</v>
      </c>
      <c r="R103" s="81"/>
      <c r="S103" s="81">
        <v>1019</v>
      </c>
      <c r="T103" s="217" t="s">
        <v>132</v>
      </c>
      <c r="U103" s="81"/>
      <c r="V103" s="81"/>
      <c r="X103" s="130">
        <v>10.9</v>
      </c>
      <c r="Y103" s="130">
        <v>3.2</v>
      </c>
      <c r="AH103" s="85">
        <f t="shared" si="13"/>
        <v>8.420141382073544</v>
      </c>
      <c r="AI103" s="85">
        <f t="shared" si="14"/>
        <v>7.575279131016056</v>
      </c>
      <c r="AJ103" s="85">
        <f t="shared" si="15"/>
        <v>6.376779131016056</v>
      </c>
      <c r="AK103" s="85">
        <f t="shared" si="16"/>
        <v>0.5959221676094946</v>
      </c>
    </row>
    <row r="104" spans="1:37" ht="11.25">
      <c r="A104" s="178">
        <v>39544</v>
      </c>
      <c r="B104" s="162">
        <v>5</v>
      </c>
      <c r="C104" s="7">
        <v>2.8</v>
      </c>
      <c r="D104" s="81">
        <v>10.1</v>
      </c>
      <c r="E104" s="200">
        <v>-4</v>
      </c>
      <c r="F104" s="63">
        <f t="shared" si="11"/>
        <v>3.05</v>
      </c>
      <c r="G104" s="63">
        <f aca="true" t="shared" si="17" ref="G104:G167">100*(AJ104/AH104)</f>
        <v>65.49192937831285</v>
      </c>
      <c r="H104" s="60">
        <f t="shared" si="12"/>
        <v>-0.9191144852683721</v>
      </c>
      <c r="I104" s="164">
        <v>-7.9</v>
      </c>
      <c r="J104" s="81">
        <v>4</v>
      </c>
      <c r="K104" s="81" t="s">
        <v>387</v>
      </c>
      <c r="L104" s="81">
        <v>4</v>
      </c>
      <c r="M104" s="81"/>
      <c r="N104" s="81">
        <v>16</v>
      </c>
      <c r="O104" s="81" t="s">
        <v>417</v>
      </c>
      <c r="P104" s="7">
        <v>0</v>
      </c>
      <c r="Q104" s="81">
        <v>0</v>
      </c>
      <c r="R104" s="81"/>
      <c r="S104" s="81">
        <v>1026.1</v>
      </c>
      <c r="T104" s="217" t="s">
        <v>427</v>
      </c>
      <c r="U104" s="81"/>
      <c r="V104" s="81"/>
      <c r="X104" s="130">
        <v>11</v>
      </c>
      <c r="Y104" s="130">
        <v>3.5</v>
      </c>
      <c r="AH104" s="85">
        <f t="shared" si="13"/>
        <v>8.719685713352307</v>
      </c>
      <c r="AI104" s="85">
        <f t="shared" si="14"/>
        <v>7.468490409399528</v>
      </c>
      <c r="AJ104" s="85">
        <f t="shared" si="15"/>
        <v>5.710690409399527</v>
      </c>
      <c r="AK104" s="85">
        <f t="shared" si="16"/>
        <v>-0.9191144852683721</v>
      </c>
    </row>
    <row r="105" spans="1:37" ht="11.25">
      <c r="A105" s="178">
        <v>39545</v>
      </c>
      <c r="B105" s="162">
        <v>4.5</v>
      </c>
      <c r="C105" s="7">
        <v>2.4</v>
      </c>
      <c r="D105" s="81">
        <v>10.6</v>
      </c>
      <c r="E105" s="200">
        <v>-2.7</v>
      </c>
      <c r="F105" s="63">
        <f t="shared" si="11"/>
        <v>3.9499999999999997</v>
      </c>
      <c r="G105" s="63">
        <f t="shared" si="17"/>
        <v>66.28149552401827</v>
      </c>
      <c r="H105" s="60">
        <f t="shared" si="12"/>
        <v>-1.2321853887011898</v>
      </c>
      <c r="I105" s="164">
        <v>-7.5</v>
      </c>
      <c r="J105" s="81">
        <v>6</v>
      </c>
      <c r="K105" s="81" t="s">
        <v>445</v>
      </c>
      <c r="L105" s="81">
        <v>2</v>
      </c>
      <c r="M105" s="81"/>
      <c r="N105" s="81">
        <v>14.8</v>
      </c>
      <c r="O105" s="81" t="s">
        <v>444</v>
      </c>
      <c r="P105" s="7">
        <v>0</v>
      </c>
      <c r="Q105" s="81">
        <v>0</v>
      </c>
      <c r="R105" s="81"/>
      <c r="S105" s="81">
        <v>1021</v>
      </c>
      <c r="T105" s="217" t="s">
        <v>321</v>
      </c>
      <c r="U105" s="81"/>
      <c r="V105" s="81"/>
      <c r="X105" s="130">
        <v>11.1</v>
      </c>
      <c r="Y105" s="130">
        <v>3.4</v>
      </c>
      <c r="AH105" s="85">
        <f t="shared" si="13"/>
        <v>8.420141382073544</v>
      </c>
      <c r="AI105" s="85">
        <f t="shared" si="14"/>
        <v>7.258895633275086</v>
      </c>
      <c r="AJ105" s="85">
        <f t="shared" si="15"/>
        <v>5.580995633275085</v>
      </c>
      <c r="AK105" s="85">
        <f t="shared" si="16"/>
        <v>-1.2321853887011898</v>
      </c>
    </row>
    <row r="106" spans="1:37" ht="11.25">
      <c r="A106" s="178">
        <v>39546</v>
      </c>
      <c r="B106" s="162">
        <v>3.3</v>
      </c>
      <c r="C106" s="7">
        <v>2</v>
      </c>
      <c r="D106" s="81">
        <v>8.5</v>
      </c>
      <c r="E106" s="81">
        <v>0.6</v>
      </c>
      <c r="F106" s="63">
        <f t="shared" si="11"/>
        <v>4.55</v>
      </c>
      <c r="G106" s="63">
        <f t="shared" si="17"/>
        <v>77.74389428824578</v>
      </c>
      <c r="H106" s="60">
        <f t="shared" si="12"/>
        <v>-0.2066923144580094</v>
      </c>
      <c r="I106" s="164">
        <v>-1.5</v>
      </c>
      <c r="J106" s="81">
        <v>8</v>
      </c>
      <c r="K106" s="81" t="s">
        <v>387</v>
      </c>
      <c r="L106" s="168" t="s">
        <v>91</v>
      </c>
      <c r="M106" s="81"/>
      <c r="N106" s="81">
        <v>27.6</v>
      </c>
      <c r="O106" s="81" t="s">
        <v>443</v>
      </c>
      <c r="P106" s="7">
        <v>0</v>
      </c>
      <c r="Q106" s="81">
        <v>0</v>
      </c>
      <c r="R106" s="81"/>
      <c r="S106" s="81">
        <v>1007.7</v>
      </c>
      <c r="T106" s="217" t="s">
        <v>33</v>
      </c>
      <c r="U106" s="81"/>
      <c r="V106" s="81"/>
      <c r="X106" s="130">
        <v>11.2</v>
      </c>
      <c r="Y106" s="130">
        <v>3.1</v>
      </c>
      <c r="AH106" s="85">
        <f t="shared" si="13"/>
        <v>7.73799195307041</v>
      </c>
      <c r="AI106" s="85">
        <f t="shared" si="14"/>
        <v>7.054516284028025</v>
      </c>
      <c r="AJ106" s="85">
        <f t="shared" si="15"/>
        <v>6.015816284028025</v>
      </c>
      <c r="AK106" s="85">
        <f t="shared" si="16"/>
        <v>-0.2066923144580094</v>
      </c>
    </row>
    <row r="107" spans="1:37" ht="11.25">
      <c r="A107" s="178">
        <v>39547</v>
      </c>
      <c r="B107" s="162">
        <v>4.4</v>
      </c>
      <c r="C107" s="7">
        <v>3.4</v>
      </c>
      <c r="D107" s="81">
        <v>10.5</v>
      </c>
      <c r="E107" s="81">
        <v>1.6</v>
      </c>
      <c r="F107" s="63">
        <f t="shared" si="11"/>
        <v>6.05</v>
      </c>
      <c r="G107" s="63">
        <f t="shared" si="17"/>
        <v>83.6458733420264</v>
      </c>
      <c r="H107" s="60">
        <f t="shared" si="12"/>
        <v>1.8794183305588186</v>
      </c>
      <c r="I107" s="164">
        <v>0</v>
      </c>
      <c r="J107" s="81">
        <v>6</v>
      </c>
      <c r="K107" s="81" t="s">
        <v>387</v>
      </c>
      <c r="L107" s="168" t="s">
        <v>91</v>
      </c>
      <c r="M107" s="81"/>
      <c r="N107" s="81">
        <v>27.2</v>
      </c>
      <c r="O107" s="81" t="s">
        <v>443</v>
      </c>
      <c r="P107" s="7">
        <v>0</v>
      </c>
      <c r="Q107" s="81">
        <v>0</v>
      </c>
      <c r="R107" s="81"/>
      <c r="S107" s="81">
        <v>998.3</v>
      </c>
      <c r="T107" s="217" t="s">
        <v>319</v>
      </c>
      <c r="U107" s="81"/>
      <c r="V107" s="81"/>
      <c r="X107" s="130">
        <v>11.3</v>
      </c>
      <c r="Y107" s="130">
        <v>3.1</v>
      </c>
      <c r="AH107" s="85">
        <f t="shared" si="13"/>
        <v>8.36133472135519</v>
      </c>
      <c r="AI107" s="85">
        <f t="shared" si="14"/>
        <v>7.792911450727639</v>
      </c>
      <c r="AJ107" s="85">
        <f t="shared" si="15"/>
        <v>6.993911450727639</v>
      </c>
      <c r="AK107" s="85">
        <f t="shared" si="16"/>
        <v>1.8794183305588186</v>
      </c>
    </row>
    <row r="108" spans="1:37" ht="11.25">
      <c r="A108" s="178">
        <v>39548</v>
      </c>
      <c r="B108" s="162">
        <v>3.6</v>
      </c>
      <c r="C108" s="7">
        <v>2.4</v>
      </c>
      <c r="D108" s="81">
        <v>11.2</v>
      </c>
      <c r="E108" s="200">
        <v>-2.2</v>
      </c>
      <c r="F108" s="63">
        <f t="shared" si="11"/>
        <v>4.5</v>
      </c>
      <c r="G108" s="63">
        <f t="shared" si="17"/>
        <v>79.70986276640973</v>
      </c>
      <c r="H108" s="60">
        <f t="shared" si="12"/>
        <v>0.4288388017593748</v>
      </c>
      <c r="I108" s="164">
        <v>-4.8</v>
      </c>
      <c r="J108" s="81">
        <v>6</v>
      </c>
      <c r="K108" s="81" t="s">
        <v>387</v>
      </c>
      <c r="L108" s="81">
        <v>2</v>
      </c>
      <c r="M108" s="81"/>
      <c r="N108" s="81">
        <v>18.2</v>
      </c>
      <c r="O108" s="81" t="s">
        <v>387</v>
      </c>
      <c r="P108" s="7">
        <v>0.3</v>
      </c>
      <c r="Q108" s="81">
        <v>0</v>
      </c>
      <c r="R108" s="81"/>
      <c r="S108" s="81">
        <v>1005.8</v>
      </c>
      <c r="T108" s="217" t="s">
        <v>194</v>
      </c>
      <c r="U108" s="81"/>
      <c r="V108" s="81"/>
      <c r="X108" s="130">
        <v>11.5</v>
      </c>
      <c r="Y108" s="130">
        <v>3.6</v>
      </c>
      <c r="AH108" s="85">
        <f t="shared" si="13"/>
        <v>7.903784318055541</v>
      </c>
      <c r="AI108" s="85">
        <f t="shared" si="14"/>
        <v>7.258895633275086</v>
      </c>
      <c r="AJ108" s="85">
        <f t="shared" si="15"/>
        <v>6.3000956332750855</v>
      </c>
      <c r="AK108" s="85">
        <f t="shared" si="16"/>
        <v>0.4288388017593748</v>
      </c>
    </row>
    <row r="109" spans="1:37" ht="11.25">
      <c r="A109" s="178">
        <v>39549</v>
      </c>
      <c r="B109" s="162">
        <v>4.2</v>
      </c>
      <c r="C109" s="7">
        <v>3.7</v>
      </c>
      <c r="D109" s="81">
        <v>7</v>
      </c>
      <c r="E109" s="81">
        <v>3.6</v>
      </c>
      <c r="F109" s="63">
        <f t="shared" si="11"/>
        <v>5.3</v>
      </c>
      <c r="G109" s="63">
        <f t="shared" si="17"/>
        <v>91.69699654490925</v>
      </c>
      <c r="H109" s="60">
        <f t="shared" si="12"/>
        <v>2.971987748415874</v>
      </c>
      <c r="I109" s="164">
        <v>3.6</v>
      </c>
      <c r="J109" s="81">
        <v>8</v>
      </c>
      <c r="K109" s="81" t="s">
        <v>442</v>
      </c>
      <c r="L109" s="81">
        <v>3</v>
      </c>
      <c r="M109" s="81"/>
      <c r="N109" s="81">
        <v>17.2</v>
      </c>
      <c r="O109" s="81" t="s">
        <v>505</v>
      </c>
      <c r="P109" s="7">
        <v>1</v>
      </c>
      <c r="Q109" s="81">
        <v>0</v>
      </c>
      <c r="R109" s="81"/>
      <c r="S109" s="81">
        <v>998.9</v>
      </c>
      <c r="T109" s="217" t="s">
        <v>484</v>
      </c>
      <c r="U109" s="81"/>
      <c r="V109" s="81"/>
      <c r="X109" s="130">
        <v>11.7</v>
      </c>
      <c r="Y109" s="130">
        <v>3.6</v>
      </c>
      <c r="AH109" s="85">
        <f t="shared" si="13"/>
        <v>8.244808096108713</v>
      </c>
      <c r="AI109" s="85">
        <f t="shared" si="14"/>
        <v>7.959741395023205</v>
      </c>
      <c r="AJ109" s="85">
        <f t="shared" si="15"/>
        <v>7.560241395023206</v>
      </c>
      <c r="AK109" s="85">
        <f t="shared" si="16"/>
        <v>2.971987748415874</v>
      </c>
    </row>
    <row r="110" spans="1:37" ht="11.25">
      <c r="A110" s="178">
        <v>39550</v>
      </c>
      <c r="B110" s="162">
        <v>6.8</v>
      </c>
      <c r="C110" s="7">
        <v>6.5</v>
      </c>
      <c r="D110" s="81">
        <v>11.9</v>
      </c>
      <c r="E110" s="81">
        <v>4.2</v>
      </c>
      <c r="F110" s="63">
        <f t="shared" si="11"/>
        <v>8.05</v>
      </c>
      <c r="G110" s="63">
        <f t="shared" si="17"/>
        <v>95.52935097120974</v>
      </c>
      <c r="H110" s="60">
        <f t="shared" si="12"/>
        <v>6.136552456985945</v>
      </c>
      <c r="I110" s="164">
        <v>1</v>
      </c>
      <c r="J110" s="81">
        <v>8</v>
      </c>
      <c r="K110" s="81" t="s">
        <v>387</v>
      </c>
      <c r="L110" s="81">
        <v>2</v>
      </c>
      <c r="M110" s="81"/>
      <c r="N110" s="81">
        <v>10.9</v>
      </c>
      <c r="O110" s="81" t="s">
        <v>505</v>
      </c>
      <c r="P110" s="7">
        <v>2.7</v>
      </c>
      <c r="Q110" s="81">
        <v>0</v>
      </c>
      <c r="R110" s="81"/>
      <c r="S110" s="81">
        <v>993.8</v>
      </c>
      <c r="T110" s="217" t="s">
        <v>214</v>
      </c>
      <c r="U110" s="81"/>
      <c r="V110" s="81"/>
      <c r="X110" s="130">
        <v>11.7</v>
      </c>
      <c r="Y110" s="130">
        <v>3.8</v>
      </c>
      <c r="AH110" s="85">
        <f t="shared" si="13"/>
        <v>9.877400046010854</v>
      </c>
      <c r="AI110" s="85">
        <f t="shared" si="14"/>
        <v>9.67551615678414</v>
      </c>
      <c r="AJ110" s="85">
        <f t="shared" si="15"/>
        <v>9.43581615678414</v>
      </c>
      <c r="AK110" s="85">
        <f t="shared" si="16"/>
        <v>6.136552456985945</v>
      </c>
    </row>
    <row r="111" spans="1:37" ht="11.25">
      <c r="A111" s="178">
        <v>39551</v>
      </c>
      <c r="B111" s="162">
        <v>8.5</v>
      </c>
      <c r="C111" s="7">
        <v>7.5</v>
      </c>
      <c r="D111" s="81">
        <v>15.2</v>
      </c>
      <c r="E111" s="81">
        <v>2.4</v>
      </c>
      <c r="F111" s="63">
        <f t="shared" si="11"/>
        <v>8.799999999999999</v>
      </c>
      <c r="G111" s="63">
        <f t="shared" si="17"/>
        <v>86.21537983534353</v>
      </c>
      <c r="H111" s="60">
        <f t="shared" si="12"/>
        <v>6.3318670619464354</v>
      </c>
      <c r="I111" s="164">
        <v>-1</v>
      </c>
      <c r="J111" s="81">
        <v>4</v>
      </c>
      <c r="K111" s="81" t="s">
        <v>445</v>
      </c>
      <c r="L111" s="81">
        <v>4</v>
      </c>
      <c r="M111" s="81"/>
      <c r="N111" s="81">
        <v>27.6</v>
      </c>
      <c r="O111" s="81" t="s">
        <v>444</v>
      </c>
      <c r="P111" s="7">
        <v>0.9</v>
      </c>
      <c r="Q111" s="81">
        <v>0</v>
      </c>
      <c r="R111" s="81"/>
      <c r="S111" s="81">
        <v>1010.4</v>
      </c>
      <c r="T111" s="217" t="s">
        <v>488</v>
      </c>
      <c r="U111" s="81"/>
      <c r="V111" s="81"/>
      <c r="X111" s="130">
        <v>11.6</v>
      </c>
      <c r="Y111" s="130">
        <v>3.8</v>
      </c>
      <c r="AH111" s="85">
        <f t="shared" si="13"/>
        <v>11.093113863278093</v>
      </c>
      <c r="AI111" s="85">
        <f t="shared" si="14"/>
        <v>10.362970252792357</v>
      </c>
      <c r="AJ111" s="85">
        <f t="shared" si="15"/>
        <v>9.563970252792357</v>
      </c>
      <c r="AK111" s="85">
        <f t="shared" si="16"/>
        <v>6.3318670619464354</v>
      </c>
    </row>
    <row r="112" spans="1:37" ht="11.25">
      <c r="A112" s="178">
        <v>39552</v>
      </c>
      <c r="B112" s="162">
        <v>15.2</v>
      </c>
      <c r="C112" s="7">
        <v>12.4</v>
      </c>
      <c r="D112" s="81">
        <v>18.1</v>
      </c>
      <c r="E112" s="81">
        <v>8.5</v>
      </c>
      <c r="F112" s="63">
        <f t="shared" si="11"/>
        <v>13.3</v>
      </c>
      <c r="G112" s="63">
        <f t="shared" si="17"/>
        <v>70.40234089557482</v>
      </c>
      <c r="H112" s="60">
        <f t="shared" si="12"/>
        <v>9.85543432581398</v>
      </c>
      <c r="I112" s="164">
        <v>11.2</v>
      </c>
      <c r="J112" s="81">
        <v>4</v>
      </c>
      <c r="K112" s="81" t="s">
        <v>446</v>
      </c>
      <c r="L112" s="81">
        <v>6</v>
      </c>
      <c r="M112" s="81"/>
      <c r="N112" s="81">
        <v>38</v>
      </c>
      <c r="O112" s="81" t="s">
        <v>213</v>
      </c>
      <c r="P112" s="7">
        <v>0</v>
      </c>
      <c r="Q112" s="81">
        <v>0</v>
      </c>
      <c r="R112" s="81"/>
      <c r="S112" s="81">
        <v>1008.2</v>
      </c>
      <c r="T112" s="217" t="s">
        <v>254</v>
      </c>
      <c r="U112" s="81"/>
      <c r="V112" s="81"/>
      <c r="X112" s="130">
        <v>11.9</v>
      </c>
      <c r="Y112" s="130">
        <v>4</v>
      </c>
      <c r="AH112" s="85">
        <f t="shared" si="13"/>
        <v>17.264982952894922</v>
      </c>
      <c r="AI112" s="85">
        <f t="shared" si="14"/>
        <v>14.392152154059962</v>
      </c>
      <c r="AJ112" s="85">
        <f t="shared" si="15"/>
        <v>12.154952154059963</v>
      </c>
      <c r="AK112" s="85">
        <f t="shared" si="16"/>
        <v>9.85543432581398</v>
      </c>
    </row>
    <row r="113" spans="1:37" ht="10.5" customHeight="1">
      <c r="A113" s="178">
        <v>39553</v>
      </c>
      <c r="B113" s="162">
        <v>12.7</v>
      </c>
      <c r="C113" s="7">
        <v>11.5</v>
      </c>
      <c r="D113" s="81">
        <v>17.4</v>
      </c>
      <c r="E113" s="81">
        <v>9.6</v>
      </c>
      <c r="F113" s="63">
        <f t="shared" si="11"/>
        <v>13.5</v>
      </c>
      <c r="G113" s="63">
        <f t="shared" si="17"/>
        <v>85.86671440160833</v>
      </c>
      <c r="H113" s="60">
        <f t="shared" si="12"/>
        <v>10.397296941033249</v>
      </c>
      <c r="I113" s="164">
        <v>7.2</v>
      </c>
      <c r="J113" s="81">
        <v>6</v>
      </c>
      <c r="K113" s="81" t="s">
        <v>446</v>
      </c>
      <c r="L113" s="81">
        <v>4</v>
      </c>
      <c r="M113" s="81"/>
      <c r="N113" s="81">
        <v>25.6</v>
      </c>
      <c r="O113" s="81" t="s">
        <v>446</v>
      </c>
      <c r="P113" s="7">
        <v>0.9</v>
      </c>
      <c r="Q113" s="81">
        <v>0</v>
      </c>
      <c r="R113" s="81"/>
      <c r="S113" s="81">
        <v>1014.6</v>
      </c>
      <c r="T113" s="222" t="s">
        <v>438</v>
      </c>
      <c r="U113" s="81"/>
      <c r="V113" s="81"/>
      <c r="X113" s="130">
        <v>12.2</v>
      </c>
      <c r="Y113" s="130">
        <v>4</v>
      </c>
      <c r="AH113" s="85">
        <f t="shared" si="13"/>
        <v>14.678391653320906</v>
      </c>
      <c r="AI113" s="85">
        <f t="shared" si="14"/>
        <v>13.56265263970658</v>
      </c>
      <c r="AJ113" s="85">
        <f t="shared" si="15"/>
        <v>12.603852639706579</v>
      </c>
      <c r="AK113" s="85">
        <f t="shared" si="16"/>
        <v>10.397296941033249</v>
      </c>
    </row>
    <row r="114" spans="1:37" ht="11.25">
      <c r="A114" s="178">
        <v>39554</v>
      </c>
      <c r="B114" s="162">
        <v>12.3</v>
      </c>
      <c r="C114" s="7">
        <v>9.6</v>
      </c>
      <c r="D114" s="81">
        <v>16.5</v>
      </c>
      <c r="E114" s="81">
        <v>10</v>
      </c>
      <c r="F114" s="63">
        <f t="shared" si="11"/>
        <v>13.25</v>
      </c>
      <c r="G114" s="63">
        <f t="shared" si="17"/>
        <v>68.47865366441049</v>
      </c>
      <c r="H114" s="60">
        <f t="shared" si="12"/>
        <v>6.672225664965079</v>
      </c>
      <c r="I114" s="164">
        <v>9.1</v>
      </c>
      <c r="J114" s="81">
        <v>6</v>
      </c>
      <c r="K114" s="81" t="s">
        <v>339</v>
      </c>
      <c r="L114" s="81">
        <v>6</v>
      </c>
      <c r="M114" s="81"/>
      <c r="N114" s="81">
        <v>32.8</v>
      </c>
      <c r="O114" s="81" t="s">
        <v>446</v>
      </c>
      <c r="P114" s="7">
        <v>0</v>
      </c>
      <c r="Q114" s="81">
        <v>0</v>
      </c>
      <c r="R114" s="81"/>
      <c r="S114" s="81">
        <v>1010.5</v>
      </c>
      <c r="T114" s="217" t="s">
        <v>57</v>
      </c>
      <c r="U114" s="81"/>
      <c r="V114" s="81"/>
      <c r="X114" s="130">
        <v>12.3</v>
      </c>
      <c r="Y114" s="130">
        <v>4</v>
      </c>
      <c r="AH114" s="85">
        <f t="shared" si="13"/>
        <v>14.297835429263056</v>
      </c>
      <c r="AI114" s="85">
        <f t="shared" si="14"/>
        <v>11.948265205112428</v>
      </c>
      <c r="AJ114" s="85">
        <f t="shared" si="15"/>
        <v>9.790965205112427</v>
      </c>
      <c r="AK114" s="85">
        <f t="shared" si="16"/>
        <v>6.672225664965079</v>
      </c>
    </row>
    <row r="115" spans="1:37" ht="11.25">
      <c r="A115" s="178">
        <v>39555</v>
      </c>
      <c r="B115" s="162">
        <v>12</v>
      </c>
      <c r="C115" s="7">
        <v>11.1</v>
      </c>
      <c r="D115" s="81">
        <v>16</v>
      </c>
      <c r="E115" s="81">
        <v>6.8</v>
      </c>
      <c r="F115" s="63">
        <f t="shared" si="11"/>
        <v>11.4</v>
      </c>
      <c r="G115" s="63">
        <f t="shared" si="17"/>
        <v>89.0887879959745</v>
      </c>
      <c r="H115" s="60">
        <f t="shared" si="12"/>
        <v>10.259803705640204</v>
      </c>
      <c r="I115" s="164">
        <v>2.6</v>
      </c>
      <c r="J115" s="81">
        <v>8</v>
      </c>
      <c r="K115" s="81" t="s">
        <v>446</v>
      </c>
      <c r="L115" s="81">
        <v>5</v>
      </c>
      <c r="M115" s="81"/>
      <c r="N115" s="81">
        <v>39.8</v>
      </c>
      <c r="O115" s="81" t="s">
        <v>445</v>
      </c>
      <c r="P115" s="7">
        <v>0.3</v>
      </c>
      <c r="Q115" s="81">
        <v>0</v>
      </c>
      <c r="R115" s="81"/>
      <c r="S115" s="81">
        <v>1011</v>
      </c>
      <c r="T115" s="217" t="s">
        <v>462</v>
      </c>
      <c r="U115" s="81"/>
      <c r="V115" s="81"/>
      <c r="X115" s="130">
        <v>12.2</v>
      </c>
      <c r="Y115" s="130">
        <v>3.9</v>
      </c>
      <c r="AH115" s="85">
        <f t="shared" si="13"/>
        <v>14.01813696808305</v>
      </c>
      <c r="AI115" s="85">
        <f t="shared" si="14"/>
        <v>13.207688324480838</v>
      </c>
      <c r="AJ115" s="85">
        <f t="shared" si="15"/>
        <v>12.488588324480837</v>
      </c>
      <c r="AK115" s="85">
        <f t="shared" si="16"/>
        <v>10.259803705640204</v>
      </c>
    </row>
    <row r="116" spans="1:37" ht="11.25">
      <c r="A116" s="178">
        <v>39556</v>
      </c>
      <c r="B116" s="162">
        <v>9.8</v>
      </c>
      <c r="C116" s="7">
        <v>8.1</v>
      </c>
      <c r="D116" s="81">
        <v>13.5</v>
      </c>
      <c r="E116" s="81">
        <v>8.1</v>
      </c>
      <c r="F116" s="63">
        <f t="shared" si="11"/>
        <v>10.8</v>
      </c>
      <c r="G116" s="63">
        <f t="shared" si="17"/>
        <v>77.93247835074317</v>
      </c>
      <c r="H116" s="60">
        <f t="shared" si="12"/>
        <v>6.1391213770209125</v>
      </c>
      <c r="I116" s="164">
        <v>7.1</v>
      </c>
      <c r="J116" s="81">
        <v>8</v>
      </c>
      <c r="K116" s="81" t="s">
        <v>446</v>
      </c>
      <c r="L116" s="81">
        <v>6</v>
      </c>
      <c r="M116" s="81"/>
      <c r="N116" s="81">
        <v>43.4</v>
      </c>
      <c r="O116" s="81" t="s">
        <v>446</v>
      </c>
      <c r="P116" s="7">
        <v>0.1</v>
      </c>
      <c r="Q116" s="81">
        <v>0</v>
      </c>
      <c r="R116" s="81"/>
      <c r="S116" s="81">
        <v>1007.1</v>
      </c>
      <c r="T116" s="217" t="s">
        <v>215</v>
      </c>
      <c r="U116" s="81"/>
      <c r="V116" s="81"/>
      <c r="X116" s="130">
        <v>12.5</v>
      </c>
      <c r="Y116" s="130">
        <v>3.9</v>
      </c>
      <c r="AH116" s="85">
        <f t="shared" si="13"/>
        <v>12.109831554040031</v>
      </c>
      <c r="AI116" s="85">
        <f t="shared" si="14"/>
        <v>10.795791854163713</v>
      </c>
      <c r="AJ116" s="85">
        <f t="shared" si="15"/>
        <v>9.437491854163712</v>
      </c>
      <c r="AK116" s="85">
        <f t="shared" si="16"/>
        <v>6.1391213770209125</v>
      </c>
    </row>
    <row r="117" spans="1:37" ht="11.25">
      <c r="A117" s="178">
        <v>39557</v>
      </c>
      <c r="B117" s="162">
        <v>8.1</v>
      </c>
      <c r="C117" s="7">
        <v>6.3</v>
      </c>
      <c r="D117" s="81">
        <v>12.6</v>
      </c>
      <c r="E117" s="81">
        <v>7.2</v>
      </c>
      <c r="F117" s="63">
        <f t="shared" si="11"/>
        <v>9.9</v>
      </c>
      <c r="G117" s="63">
        <f t="shared" si="17"/>
        <v>75.0732955934175</v>
      </c>
      <c r="H117" s="60">
        <f t="shared" si="12"/>
        <v>3.956294224470105</v>
      </c>
      <c r="I117" s="164">
        <v>5.6</v>
      </c>
      <c r="J117" s="81">
        <v>5</v>
      </c>
      <c r="K117" s="81" t="s">
        <v>448</v>
      </c>
      <c r="L117" s="81">
        <v>4</v>
      </c>
      <c r="M117" s="81"/>
      <c r="N117" s="81">
        <v>21</v>
      </c>
      <c r="O117" s="81" t="s">
        <v>339</v>
      </c>
      <c r="P117" s="7">
        <v>0</v>
      </c>
      <c r="Q117" s="81">
        <v>0</v>
      </c>
      <c r="R117" s="81"/>
      <c r="S117" s="81">
        <v>1025.8</v>
      </c>
      <c r="T117" s="217" t="s">
        <v>25</v>
      </c>
      <c r="U117" s="81"/>
      <c r="V117" s="81"/>
      <c r="X117" s="130">
        <v>12.6</v>
      </c>
      <c r="Y117" s="130">
        <v>4.1</v>
      </c>
      <c r="AH117" s="85">
        <f t="shared" si="13"/>
        <v>10.795791854163713</v>
      </c>
      <c r="AI117" s="85">
        <f t="shared" si="14"/>
        <v>9.542956730326413</v>
      </c>
      <c r="AJ117" s="85">
        <f t="shared" si="15"/>
        <v>8.104756730326413</v>
      </c>
      <c r="AK117" s="85">
        <f t="shared" si="16"/>
        <v>3.956294224470105</v>
      </c>
    </row>
    <row r="118" spans="1:37" ht="11.25">
      <c r="A118" s="178">
        <v>39558</v>
      </c>
      <c r="B118" s="162">
        <v>9.5</v>
      </c>
      <c r="C118" s="7">
        <v>8.5</v>
      </c>
      <c r="D118" s="81">
        <v>15.6</v>
      </c>
      <c r="E118" s="81">
        <v>0.1</v>
      </c>
      <c r="F118" s="63">
        <f t="shared" si="11"/>
        <v>7.85</v>
      </c>
      <c r="G118" s="63">
        <f t="shared" si="17"/>
        <v>86.73697250448353</v>
      </c>
      <c r="H118" s="60">
        <f t="shared" si="12"/>
        <v>7.402518719290873</v>
      </c>
      <c r="I118" s="164">
        <v>-2.4</v>
      </c>
      <c r="J118" s="81">
        <v>1</v>
      </c>
      <c r="K118" s="81" t="s">
        <v>51</v>
      </c>
      <c r="L118" s="81">
        <v>2</v>
      </c>
      <c r="M118" s="81"/>
      <c r="N118" s="81">
        <v>17.4</v>
      </c>
      <c r="O118" s="81" t="s">
        <v>444</v>
      </c>
      <c r="P118" s="7">
        <v>0</v>
      </c>
      <c r="Q118" s="81">
        <v>0</v>
      </c>
      <c r="R118" s="81"/>
      <c r="S118" s="81">
        <v>1034.1</v>
      </c>
      <c r="T118" s="217" t="s">
        <v>500</v>
      </c>
      <c r="U118" s="81"/>
      <c r="V118" s="81"/>
      <c r="X118" s="130">
        <v>12.7</v>
      </c>
      <c r="Y118" s="130">
        <v>4.1</v>
      </c>
      <c r="AH118" s="85">
        <f t="shared" si="13"/>
        <v>11.868195956166188</v>
      </c>
      <c r="AI118" s="85">
        <f t="shared" si="14"/>
        <v>11.093113863278093</v>
      </c>
      <c r="AJ118" s="85">
        <f t="shared" si="15"/>
        <v>10.294113863278094</v>
      </c>
      <c r="AK118" s="85">
        <f t="shared" si="16"/>
        <v>7.402518719290873</v>
      </c>
    </row>
    <row r="119" spans="1:37" ht="11.25">
      <c r="A119" s="178">
        <v>39559</v>
      </c>
      <c r="B119" s="162">
        <v>9.5</v>
      </c>
      <c r="C119" s="7">
        <v>7.3</v>
      </c>
      <c r="D119" s="81">
        <v>12.3</v>
      </c>
      <c r="E119" s="81">
        <v>2.4</v>
      </c>
      <c r="F119" s="63">
        <f t="shared" si="11"/>
        <v>7.3500000000000005</v>
      </c>
      <c r="G119" s="63">
        <f t="shared" si="17"/>
        <v>71.31947113459192</v>
      </c>
      <c r="H119" s="60">
        <f t="shared" si="12"/>
        <v>4.574745055629833</v>
      </c>
      <c r="I119" s="164">
        <v>-1.1</v>
      </c>
      <c r="J119" s="81">
        <v>4</v>
      </c>
      <c r="K119" s="81" t="s">
        <v>445</v>
      </c>
      <c r="L119" s="81">
        <v>3</v>
      </c>
      <c r="M119" s="81"/>
      <c r="N119" s="81">
        <v>18.8</v>
      </c>
      <c r="O119" s="81" t="s">
        <v>447</v>
      </c>
      <c r="P119" s="7">
        <v>0</v>
      </c>
      <c r="Q119" s="81">
        <v>0</v>
      </c>
      <c r="R119" s="81"/>
      <c r="S119" s="81">
        <v>1021.1</v>
      </c>
      <c r="T119" s="217" t="s">
        <v>315</v>
      </c>
      <c r="U119" s="81"/>
      <c r="V119" s="81"/>
      <c r="X119" s="130">
        <v>13.1</v>
      </c>
      <c r="Y119" s="130">
        <v>4.5</v>
      </c>
      <c r="AH119" s="85">
        <f t="shared" si="13"/>
        <v>11.868195956166188</v>
      </c>
      <c r="AI119" s="85">
        <f t="shared" si="14"/>
        <v>10.22213458915475</v>
      </c>
      <c r="AJ119" s="85">
        <f t="shared" si="15"/>
        <v>8.46433458915475</v>
      </c>
      <c r="AK119" s="85">
        <f t="shared" si="16"/>
        <v>4.574745055629833</v>
      </c>
    </row>
    <row r="120" spans="1:37" ht="11.25">
      <c r="A120" s="178">
        <v>39560</v>
      </c>
      <c r="B120" s="162">
        <v>9.2</v>
      </c>
      <c r="C120" s="7">
        <v>7.5</v>
      </c>
      <c r="D120" s="81">
        <v>13.4</v>
      </c>
      <c r="E120" s="81">
        <v>2</v>
      </c>
      <c r="F120" s="63">
        <f t="shared" si="11"/>
        <v>7.7</v>
      </c>
      <c r="G120" s="63">
        <f t="shared" si="17"/>
        <v>77.42080091641189</v>
      </c>
      <c r="H120" s="60">
        <f t="shared" si="12"/>
        <v>5.461818634743477</v>
      </c>
      <c r="I120" s="164">
        <v>-1.3</v>
      </c>
      <c r="J120" s="81">
        <v>7</v>
      </c>
      <c r="K120" s="81" t="s">
        <v>446</v>
      </c>
      <c r="L120" s="81">
        <v>3</v>
      </c>
      <c r="M120" s="81"/>
      <c r="N120" s="81">
        <v>23.3</v>
      </c>
      <c r="O120" s="81" t="s">
        <v>447</v>
      </c>
      <c r="P120" s="7">
        <v>0</v>
      </c>
      <c r="Q120" s="81">
        <v>0</v>
      </c>
      <c r="R120" s="81"/>
      <c r="S120" s="81">
        <v>1015.1</v>
      </c>
      <c r="T120" s="217" t="s">
        <v>474</v>
      </c>
      <c r="U120" s="81"/>
      <c r="V120" s="81"/>
      <c r="X120" s="130">
        <v>13.1</v>
      </c>
      <c r="Y120" s="130">
        <v>4.7</v>
      </c>
      <c r="AH120" s="85">
        <f t="shared" si="13"/>
        <v>11.630815163633265</v>
      </c>
      <c r="AI120" s="85">
        <f t="shared" si="14"/>
        <v>10.362970252792357</v>
      </c>
      <c r="AJ120" s="85">
        <f t="shared" si="15"/>
        <v>9.004670252792357</v>
      </c>
      <c r="AK120" s="85">
        <f t="shared" si="16"/>
        <v>5.461818634743477</v>
      </c>
    </row>
    <row r="121" spans="1:37" ht="11.25">
      <c r="A121" s="178">
        <v>39561</v>
      </c>
      <c r="B121" s="162">
        <v>12.7</v>
      </c>
      <c r="C121" s="7">
        <v>8.6</v>
      </c>
      <c r="D121" s="81">
        <v>18.5</v>
      </c>
      <c r="E121" s="81">
        <v>6</v>
      </c>
      <c r="F121" s="63">
        <f t="shared" si="11"/>
        <v>12.25</v>
      </c>
      <c r="G121" s="63">
        <f t="shared" si="17"/>
        <v>53.77061806561374</v>
      </c>
      <c r="H121" s="60">
        <f t="shared" si="12"/>
        <v>3.5800488680257425</v>
      </c>
      <c r="I121" s="164">
        <v>3.1</v>
      </c>
      <c r="J121" s="81">
        <v>2</v>
      </c>
      <c r="K121" s="81" t="s">
        <v>339</v>
      </c>
      <c r="L121" s="81">
        <v>3</v>
      </c>
      <c r="M121" s="81"/>
      <c r="N121" s="81">
        <v>22.7</v>
      </c>
      <c r="O121" s="81" t="s">
        <v>447</v>
      </c>
      <c r="P121" s="7">
        <v>0</v>
      </c>
      <c r="Q121" s="81">
        <v>0</v>
      </c>
      <c r="R121" s="81"/>
      <c r="S121" s="81">
        <v>1018.8</v>
      </c>
      <c r="T121" s="217" t="s">
        <v>136</v>
      </c>
      <c r="U121" s="81"/>
      <c r="V121" s="81"/>
      <c r="X121" s="130">
        <v>13</v>
      </c>
      <c r="Y121" s="130">
        <v>4.8</v>
      </c>
      <c r="AH121" s="85">
        <f t="shared" si="13"/>
        <v>14.678391653320906</v>
      </c>
      <c r="AI121" s="85">
        <f t="shared" si="14"/>
        <v>11.16856191408211</v>
      </c>
      <c r="AJ121" s="85">
        <f t="shared" si="15"/>
        <v>7.89266191408211</v>
      </c>
      <c r="AK121" s="85">
        <f t="shared" si="16"/>
        <v>3.5800488680257425</v>
      </c>
    </row>
    <row r="122" spans="1:37" ht="11.25">
      <c r="A122" s="178">
        <v>39562</v>
      </c>
      <c r="B122" s="162">
        <v>13.5</v>
      </c>
      <c r="C122" s="7">
        <v>11.5</v>
      </c>
      <c r="D122" s="81">
        <v>16.7</v>
      </c>
      <c r="E122" s="81">
        <v>6.8</v>
      </c>
      <c r="F122" s="63">
        <f t="shared" si="11"/>
        <v>11.75</v>
      </c>
      <c r="G122" s="63">
        <f t="shared" si="17"/>
        <v>77.35950856463847</v>
      </c>
      <c r="H122" s="60">
        <f t="shared" si="12"/>
        <v>9.620393823882827</v>
      </c>
      <c r="I122" s="164">
        <v>3</v>
      </c>
      <c r="J122" s="81">
        <v>5</v>
      </c>
      <c r="K122" s="81" t="s">
        <v>446</v>
      </c>
      <c r="L122" s="81">
        <v>3</v>
      </c>
      <c r="M122" s="81"/>
      <c r="N122" s="81">
        <v>23.7</v>
      </c>
      <c r="O122" s="81" t="s">
        <v>339</v>
      </c>
      <c r="P122" s="7">
        <v>0</v>
      </c>
      <c r="Q122" s="81">
        <v>0</v>
      </c>
      <c r="R122" s="81"/>
      <c r="S122" s="81">
        <v>1022.2</v>
      </c>
      <c r="T122" s="217" t="s">
        <v>125</v>
      </c>
      <c r="U122" s="81"/>
      <c r="V122" s="81"/>
      <c r="X122" s="130">
        <v>13.1</v>
      </c>
      <c r="Y122" s="130">
        <v>4.7</v>
      </c>
      <c r="AH122" s="85">
        <f t="shared" si="13"/>
        <v>15.4662986641253</v>
      </c>
      <c r="AI122" s="85">
        <f t="shared" si="14"/>
        <v>13.56265263970658</v>
      </c>
      <c r="AJ122" s="85">
        <f t="shared" si="15"/>
        <v>11.964652639706578</v>
      </c>
      <c r="AK122" s="85">
        <f t="shared" si="16"/>
        <v>9.620393823882827</v>
      </c>
    </row>
    <row r="123" spans="1:37" ht="11.25">
      <c r="A123" s="178">
        <v>39563</v>
      </c>
      <c r="B123" s="162">
        <v>13.3</v>
      </c>
      <c r="C123" s="7">
        <v>12</v>
      </c>
      <c r="D123" s="81">
        <v>17.3</v>
      </c>
      <c r="E123" s="81">
        <v>9.8</v>
      </c>
      <c r="F123" s="63">
        <f t="shared" si="11"/>
        <v>13.55</v>
      </c>
      <c r="G123" s="63">
        <f t="shared" si="17"/>
        <v>85.02231796553515</v>
      </c>
      <c r="H123" s="60">
        <f t="shared" si="12"/>
        <v>10.83776500959416</v>
      </c>
      <c r="I123" s="164">
        <v>7</v>
      </c>
      <c r="J123" s="81">
        <v>8</v>
      </c>
      <c r="K123" s="81" t="s">
        <v>447</v>
      </c>
      <c r="L123" s="81">
        <v>3</v>
      </c>
      <c r="M123" s="81"/>
      <c r="N123" s="81">
        <v>23.3</v>
      </c>
      <c r="O123" s="81" t="s">
        <v>479</v>
      </c>
      <c r="P123" s="7">
        <v>1</v>
      </c>
      <c r="Q123" s="81">
        <v>0</v>
      </c>
      <c r="R123" s="81"/>
      <c r="S123" s="81">
        <v>1020.7</v>
      </c>
      <c r="T123" s="217" t="s">
        <v>391</v>
      </c>
      <c r="U123" s="81"/>
      <c r="V123" s="81"/>
      <c r="X123" s="130">
        <v>13</v>
      </c>
      <c r="Y123" s="130">
        <v>4.9</v>
      </c>
      <c r="AH123" s="85">
        <f t="shared" si="13"/>
        <v>15.265917559839318</v>
      </c>
      <c r="AI123" s="85">
        <f t="shared" si="14"/>
        <v>14.01813696808305</v>
      </c>
      <c r="AJ123" s="85">
        <f t="shared" si="15"/>
        <v>12.97943696808305</v>
      </c>
      <c r="AK123" s="85">
        <f t="shared" si="16"/>
        <v>10.83776500959416</v>
      </c>
    </row>
    <row r="124" spans="1:37" ht="11.25">
      <c r="A124" s="178">
        <v>39564</v>
      </c>
      <c r="B124" s="162">
        <v>8.7</v>
      </c>
      <c r="C124" s="7">
        <v>6.7</v>
      </c>
      <c r="D124" s="81">
        <v>12.5</v>
      </c>
      <c r="E124" s="81">
        <v>5.4</v>
      </c>
      <c r="F124" s="63">
        <f t="shared" si="11"/>
        <v>8.95</v>
      </c>
      <c r="G124" s="63">
        <f t="shared" si="17"/>
        <v>73.02881133244173</v>
      </c>
      <c r="H124" s="60">
        <f t="shared" si="12"/>
        <v>4.14271398700521</v>
      </c>
      <c r="I124" s="164">
        <v>3.5</v>
      </c>
      <c r="J124" s="81">
        <v>5</v>
      </c>
      <c r="K124" s="81" t="s">
        <v>448</v>
      </c>
      <c r="L124" s="168" t="s">
        <v>91</v>
      </c>
      <c r="M124" s="81"/>
      <c r="N124" s="81">
        <v>22</v>
      </c>
      <c r="O124" s="81" t="s">
        <v>479</v>
      </c>
      <c r="P124" s="201">
        <v>0.7</v>
      </c>
      <c r="Q124" s="81">
        <v>0</v>
      </c>
      <c r="R124" s="138" t="s">
        <v>178</v>
      </c>
      <c r="S124" s="81">
        <v>1015.8</v>
      </c>
      <c r="T124" s="217" t="s">
        <v>405</v>
      </c>
      <c r="U124" s="81"/>
      <c r="V124" s="81"/>
      <c r="X124" s="130">
        <v>13.1</v>
      </c>
      <c r="Y124" s="130">
        <v>4.7</v>
      </c>
      <c r="AH124" s="85">
        <f t="shared" si="13"/>
        <v>11.244461571652899</v>
      </c>
      <c r="AI124" s="85">
        <f t="shared" si="14"/>
        <v>9.809696626511307</v>
      </c>
      <c r="AJ124" s="85">
        <f t="shared" si="15"/>
        <v>8.211696626511308</v>
      </c>
      <c r="AK124" s="85">
        <f t="shared" si="16"/>
        <v>4.14271398700521</v>
      </c>
    </row>
    <row r="125" spans="1:37" ht="11.25">
      <c r="A125" s="178">
        <v>39565</v>
      </c>
      <c r="B125" s="162">
        <v>6.4</v>
      </c>
      <c r="C125" s="7">
        <v>5</v>
      </c>
      <c r="D125" s="81">
        <v>10.1</v>
      </c>
      <c r="E125" s="200">
        <v>-0.1</v>
      </c>
      <c r="F125" s="63">
        <f t="shared" si="11"/>
        <v>5</v>
      </c>
      <c r="G125" s="63">
        <f t="shared" si="17"/>
        <v>79.10352931692385</v>
      </c>
      <c r="H125" s="60">
        <f t="shared" si="12"/>
        <v>3.0479581327008343</v>
      </c>
      <c r="I125" s="164">
        <v>-2.9</v>
      </c>
      <c r="J125" s="81">
        <v>7</v>
      </c>
      <c r="K125" s="81" t="s">
        <v>441</v>
      </c>
      <c r="L125" s="81">
        <v>4</v>
      </c>
      <c r="M125" s="81"/>
      <c r="N125" s="81">
        <v>12.2</v>
      </c>
      <c r="O125" s="81" t="s">
        <v>63</v>
      </c>
      <c r="P125" s="201">
        <v>2.1</v>
      </c>
      <c r="Q125" s="81">
        <v>0</v>
      </c>
      <c r="R125" s="81"/>
      <c r="S125" s="81">
        <v>1017</v>
      </c>
      <c r="T125" s="217" t="s">
        <v>128</v>
      </c>
      <c r="U125" s="81"/>
      <c r="V125" s="81"/>
      <c r="X125" s="130">
        <v>13</v>
      </c>
      <c r="Y125" s="130">
        <v>4.8</v>
      </c>
      <c r="AH125" s="85">
        <f t="shared" si="13"/>
        <v>9.609034867330614</v>
      </c>
      <c r="AI125" s="85">
        <f t="shared" si="14"/>
        <v>8.719685713352307</v>
      </c>
      <c r="AJ125" s="85">
        <f t="shared" si="15"/>
        <v>7.601085713352306</v>
      </c>
      <c r="AK125" s="85">
        <f t="shared" si="16"/>
        <v>3.0479581327008343</v>
      </c>
    </row>
    <row r="126" spans="1:37" ht="11.25">
      <c r="A126" s="178">
        <v>39566</v>
      </c>
      <c r="B126" s="162">
        <v>6.9</v>
      </c>
      <c r="C126" s="7">
        <v>5.3</v>
      </c>
      <c r="D126" s="81">
        <v>13.5</v>
      </c>
      <c r="E126" s="200">
        <v>-0.3</v>
      </c>
      <c r="F126" s="63">
        <f t="shared" si="11"/>
        <v>6.6</v>
      </c>
      <c r="G126" s="63">
        <f t="shared" si="17"/>
        <v>76.67266794556187</v>
      </c>
      <c r="H126" s="60">
        <f t="shared" si="12"/>
        <v>3.0931813974630304</v>
      </c>
      <c r="I126" s="164">
        <v>-3</v>
      </c>
      <c r="J126" s="81">
        <v>4</v>
      </c>
      <c r="K126" s="81" t="s">
        <v>447</v>
      </c>
      <c r="L126" s="81">
        <v>3</v>
      </c>
      <c r="M126" s="81"/>
      <c r="N126" s="81">
        <v>25.4</v>
      </c>
      <c r="O126" s="81" t="s">
        <v>446</v>
      </c>
      <c r="P126" s="7">
        <v>1.5</v>
      </c>
      <c r="Q126" s="81">
        <v>0</v>
      </c>
      <c r="R126" s="81"/>
      <c r="S126" s="81">
        <v>1015.3</v>
      </c>
      <c r="T126" s="217" t="s">
        <v>35</v>
      </c>
      <c r="U126" s="81"/>
      <c r="V126" s="81"/>
      <c r="X126" s="130">
        <v>13</v>
      </c>
      <c r="Y126" s="130">
        <v>4.9</v>
      </c>
      <c r="AH126" s="85">
        <f t="shared" si="13"/>
        <v>9.945515096468517</v>
      </c>
      <c r="AI126" s="85">
        <f t="shared" si="14"/>
        <v>8.903891765391034</v>
      </c>
      <c r="AJ126" s="85">
        <f t="shared" si="15"/>
        <v>7.6254917653910335</v>
      </c>
      <c r="AK126" s="85">
        <f t="shared" si="16"/>
        <v>3.0931813974630304</v>
      </c>
    </row>
    <row r="127" spans="1:37" ht="11.25">
      <c r="A127" s="178">
        <v>39567</v>
      </c>
      <c r="B127" s="162">
        <v>8.5</v>
      </c>
      <c r="C127" s="7">
        <v>6.5</v>
      </c>
      <c r="D127" s="81">
        <v>12.8</v>
      </c>
      <c r="E127" s="81">
        <v>3.5</v>
      </c>
      <c r="F127" s="63">
        <f t="shared" si="11"/>
        <v>8.15</v>
      </c>
      <c r="G127" s="63">
        <f t="shared" si="17"/>
        <v>72.81558862857625</v>
      </c>
      <c r="H127" s="60">
        <f t="shared" si="12"/>
        <v>3.9084609340637404</v>
      </c>
      <c r="I127" s="164">
        <v>1.8</v>
      </c>
      <c r="J127" s="81">
        <v>6</v>
      </c>
      <c r="K127" s="81" t="s">
        <v>448</v>
      </c>
      <c r="L127" s="168" t="s">
        <v>91</v>
      </c>
      <c r="M127" s="81"/>
      <c r="N127" s="81">
        <v>24</v>
      </c>
      <c r="O127" s="81" t="s">
        <v>339</v>
      </c>
      <c r="P127" s="7">
        <v>0</v>
      </c>
      <c r="Q127" s="81">
        <v>0</v>
      </c>
      <c r="R127" s="81"/>
      <c r="S127" s="81">
        <v>1014.9</v>
      </c>
      <c r="T127" s="217" t="s">
        <v>362</v>
      </c>
      <c r="U127" s="81"/>
      <c r="V127" s="81"/>
      <c r="X127" s="130">
        <v>13.1</v>
      </c>
      <c r="Y127" s="130">
        <v>4.7</v>
      </c>
      <c r="AH127" s="85">
        <f t="shared" si="13"/>
        <v>11.093113863278093</v>
      </c>
      <c r="AI127" s="85">
        <f t="shared" si="14"/>
        <v>9.67551615678414</v>
      </c>
      <c r="AJ127" s="85">
        <f t="shared" si="15"/>
        <v>8.077516156784139</v>
      </c>
      <c r="AK127" s="85">
        <f t="shared" si="16"/>
        <v>3.9084609340637404</v>
      </c>
    </row>
    <row r="128" spans="1:37" ht="12" thickBot="1">
      <c r="A128" s="179">
        <v>39568</v>
      </c>
      <c r="B128" s="182">
        <v>9.8</v>
      </c>
      <c r="C128" s="145">
        <v>7.9</v>
      </c>
      <c r="D128" s="147">
        <v>13</v>
      </c>
      <c r="E128" s="202">
        <v>-0.1</v>
      </c>
      <c r="F128" s="72">
        <f t="shared" si="11"/>
        <v>6.45</v>
      </c>
      <c r="G128" s="72">
        <f t="shared" si="17"/>
        <v>75.40716879870973</v>
      </c>
      <c r="H128" s="73">
        <f t="shared" si="12"/>
        <v>5.663497600220058</v>
      </c>
      <c r="I128" s="183">
        <v>-3</v>
      </c>
      <c r="J128" s="147">
        <v>6</v>
      </c>
      <c r="K128" s="147" t="s">
        <v>417</v>
      </c>
      <c r="L128" s="147">
        <v>2</v>
      </c>
      <c r="M128" s="147"/>
      <c r="N128" s="147">
        <v>14.5</v>
      </c>
      <c r="O128" s="147" t="s">
        <v>443</v>
      </c>
      <c r="P128" s="145">
        <v>0</v>
      </c>
      <c r="Q128" s="147">
        <v>0</v>
      </c>
      <c r="R128" s="147"/>
      <c r="S128" s="147">
        <v>1026.8</v>
      </c>
      <c r="T128" s="214" t="s">
        <v>317</v>
      </c>
      <c r="U128" s="147"/>
      <c r="V128" s="147"/>
      <c r="X128" s="130">
        <v>13.6</v>
      </c>
      <c r="Y128" s="130">
        <v>4.9</v>
      </c>
      <c r="AH128" s="85">
        <f t="shared" si="13"/>
        <v>12.109831554040031</v>
      </c>
      <c r="AI128" s="85">
        <f t="shared" si="14"/>
        <v>10.649781121194382</v>
      </c>
      <c r="AJ128" s="85">
        <f t="shared" si="15"/>
        <v>9.131681121194381</v>
      </c>
      <c r="AK128" s="85">
        <f t="shared" si="16"/>
        <v>5.663497600220058</v>
      </c>
    </row>
    <row r="129" spans="1:37" s="155" customFormat="1" ht="12" thickBot="1">
      <c r="A129" s="180">
        <v>39569</v>
      </c>
      <c r="B129" s="185">
        <v>9.5</v>
      </c>
      <c r="C129" s="186">
        <v>7.5</v>
      </c>
      <c r="D129" s="154">
        <v>16.7</v>
      </c>
      <c r="E129" s="188">
        <v>-1.2</v>
      </c>
      <c r="F129" s="74">
        <f t="shared" si="11"/>
        <v>7.75</v>
      </c>
      <c r="G129" s="74">
        <f t="shared" si="17"/>
        <v>73.85259128821905</v>
      </c>
      <c r="H129" s="75">
        <f t="shared" si="12"/>
        <v>5.074265648047131</v>
      </c>
      <c r="I129" s="189">
        <v>-4.2</v>
      </c>
      <c r="J129" s="154">
        <v>0</v>
      </c>
      <c r="K129" s="154" t="s">
        <v>444</v>
      </c>
      <c r="L129" s="154">
        <v>2</v>
      </c>
      <c r="M129" s="154"/>
      <c r="N129" s="154">
        <v>11.2</v>
      </c>
      <c r="O129" s="154" t="s">
        <v>479</v>
      </c>
      <c r="P129" s="186">
        <v>0</v>
      </c>
      <c r="Q129" s="203"/>
      <c r="R129" s="154"/>
      <c r="S129" s="154">
        <v>1026</v>
      </c>
      <c r="T129" s="221" t="s">
        <v>73</v>
      </c>
      <c r="U129" s="154"/>
      <c r="V129" s="154"/>
      <c r="X129" s="156">
        <v>13.7</v>
      </c>
      <c r="Y129" s="156">
        <v>5.1</v>
      </c>
      <c r="AH129" s="155">
        <f t="shared" si="13"/>
        <v>11.868195956166188</v>
      </c>
      <c r="AI129" s="155">
        <f t="shared" si="14"/>
        <v>10.362970252792357</v>
      </c>
      <c r="AJ129" s="155">
        <f t="shared" si="15"/>
        <v>8.764970252792356</v>
      </c>
      <c r="AK129" s="155">
        <f t="shared" si="16"/>
        <v>5.074265648047131</v>
      </c>
    </row>
    <row r="130" spans="1:37" ht="11.25" customHeight="1">
      <c r="A130" s="181">
        <v>39570</v>
      </c>
      <c r="B130" s="157">
        <v>10.9</v>
      </c>
      <c r="C130" s="158">
        <v>9.1</v>
      </c>
      <c r="D130" s="161">
        <v>18.7</v>
      </c>
      <c r="E130" s="184">
        <v>-0.1</v>
      </c>
      <c r="F130" s="63">
        <f t="shared" si="11"/>
        <v>9.299999999999999</v>
      </c>
      <c r="G130" s="63">
        <f t="shared" si="17"/>
        <v>77.60452140051828</v>
      </c>
      <c r="H130" s="60">
        <f t="shared" si="12"/>
        <v>7.145393044320116</v>
      </c>
      <c r="I130" s="160">
        <v>-2.9</v>
      </c>
      <c r="J130" s="161">
        <v>2</v>
      </c>
      <c r="K130" s="161" t="s">
        <v>442</v>
      </c>
      <c r="L130" s="161">
        <v>2</v>
      </c>
      <c r="M130" s="161"/>
      <c r="N130" s="161">
        <v>10</v>
      </c>
      <c r="O130" s="161" t="s">
        <v>213</v>
      </c>
      <c r="P130" s="158">
        <v>0</v>
      </c>
      <c r="Q130" s="204"/>
      <c r="R130" s="161"/>
      <c r="S130" s="161">
        <v>1023.8</v>
      </c>
      <c r="T130" s="222" t="s">
        <v>432</v>
      </c>
      <c r="U130" s="161"/>
      <c r="V130" s="161"/>
      <c r="X130" s="130">
        <v>14</v>
      </c>
      <c r="Y130" s="130">
        <v>5.1</v>
      </c>
      <c r="AH130" s="85">
        <f t="shared" si="13"/>
        <v>13.033290380870474</v>
      </c>
      <c r="AI130" s="85">
        <f t="shared" si="14"/>
        <v>11.552622622814317</v>
      </c>
      <c r="AJ130" s="85">
        <f t="shared" si="15"/>
        <v>10.114422622814317</v>
      </c>
      <c r="AK130" s="85">
        <f t="shared" si="16"/>
        <v>7.145393044320116</v>
      </c>
    </row>
    <row r="131" spans="1:37" ht="11.25">
      <c r="A131" s="178">
        <v>39571</v>
      </c>
      <c r="B131" s="162">
        <v>10.9</v>
      </c>
      <c r="C131" s="7">
        <v>9</v>
      </c>
      <c r="D131" s="81">
        <v>16</v>
      </c>
      <c r="E131" s="206">
        <v>2.4</v>
      </c>
      <c r="F131" s="63">
        <f t="shared" si="11"/>
        <v>9.2</v>
      </c>
      <c r="G131" s="63">
        <f t="shared" si="17"/>
        <v>76.39508555775075</v>
      </c>
      <c r="H131" s="60">
        <f t="shared" si="12"/>
        <v>6.916499336635041</v>
      </c>
      <c r="I131" s="164">
        <v>-1.4</v>
      </c>
      <c r="J131" s="168">
        <v>4</v>
      </c>
      <c r="K131" s="81" t="s">
        <v>339</v>
      </c>
      <c r="L131" s="168" t="s">
        <v>134</v>
      </c>
      <c r="M131" s="81"/>
      <c r="N131" s="81">
        <v>21.6</v>
      </c>
      <c r="O131" s="81" t="s">
        <v>447</v>
      </c>
      <c r="P131" s="7">
        <v>0.9</v>
      </c>
      <c r="Q131" s="205"/>
      <c r="R131" s="81"/>
      <c r="S131" s="81">
        <v>1019.8</v>
      </c>
      <c r="T131" s="217" t="s">
        <v>483</v>
      </c>
      <c r="U131" s="81"/>
      <c r="V131" s="81"/>
      <c r="X131" s="130">
        <v>14</v>
      </c>
      <c r="Y131" s="130">
        <v>5.4</v>
      </c>
      <c r="AH131" s="85">
        <f t="shared" si="13"/>
        <v>13.033290380870474</v>
      </c>
      <c r="AI131" s="85">
        <f t="shared" si="14"/>
        <v>11.474893337456098</v>
      </c>
      <c r="AJ131" s="85">
        <f t="shared" si="15"/>
        <v>9.956793337456098</v>
      </c>
      <c r="AK131" s="85">
        <f t="shared" si="16"/>
        <v>6.916499336635041</v>
      </c>
    </row>
    <row r="132" spans="1:37" ht="11.25">
      <c r="A132" s="178">
        <v>39572</v>
      </c>
      <c r="B132" s="162">
        <v>11</v>
      </c>
      <c r="C132" s="7">
        <v>10.4</v>
      </c>
      <c r="D132" s="81">
        <v>15.5</v>
      </c>
      <c r="E132" s="81">
        <v>9.1</v>
      </c>
      <c r="F132" s="63">
        <f t="shared" si="11"/>
        <v>12.3</v>
      </c>
      <c r="G132" s="63">
        <f t="shared" si="17"/>
        <v>92.42767779712852</v>
      </c>
      <c r="H132" s="60">
        <f t="shared" si="12"/>
        <v>9.820779964307484</v>
      </c>
      <c r="I132" s="164">
        <v>7.3</v>
      </c>
      <c r="J132" s="81">
        <v>8</v>
      </c>
      <c r="K132" s="81" t="s">
        <v>448</v>
      </c>
      <c r="L132" s="81">
        <v>3</v>
      </c>
      <c r="M132" s="81"/>
      <c r="N132" s="81">
        <v>26</v>
      </c>
      <c r="O132" s="81" t="s">
        <v>339</v>
      </c>
      <c r="P132" s="7">
        <v>3.3</v>
      </c>
      <c r="Q132" s="205"/>
      <c r="R132" s="81"/>
      <c r="S132" s="81">
        <v>1013</v>
      </c>
      <c r="T132" s="217" t="s">
        <v>251</v>
      </c>
      <c r="U132" s="81"/>
      <c r="V132" s="81"/>
      <c r="X132" s="130">
        <v>14.5</v>
      </c>
      <c r="Y132" s="130">
        <v>5.3</v>
      </c>
      <c r="AH132" s="85">
        <f t="shared" si="13"/>
        <v>13.120234466007751</v>
      </c>
      <c r="AI132" s="85">
        <f t="shared" si="14"/>
        <v>12.606128038469452</v>
      </c>
      <c r="AJ132" s="85">
        <f t="shared" si="15"/>
        <v>12.126728038469452</v>
      </c>
      <c r="AK132" s="85">
        <f t="shared" si="16"/>
        <v>9.820779964307484</v>
      </c>
    </row>
    <row r="133" spans="1:37" ht="11.25">
      <c r="A133" s="178">
        <v>39573</v>
      </c>
      <c r="B133" s="162">
        <v>13</v>
      </c>
      <c r="C133" s="7">
        <v>11.4</v>
      </c>
      <c r="D133" s="81">
        <v>19.7</v>
      </c>
      <c r="E133" s="206">
        <v>4.2</v>
      </c>
      <c r="F133" s="63">
        <f t="shared" si="11"/>
        <v>11.95</v>
      </c>
      <c r="G133" s="63">
        <f t="shared" si="17"/>
        <v>81.4632058697195</v>
      </c>
      <c r="H133" s="60">
        <f t="shared" si="12"/>
        <v>9.904159625020101</v>
      </c>
      <c r="I133" s="164">
        <v>0.3</v>
      </c>
      <c r="J133" s="81">
        <v>8</v>
      </c>
      <c r="K133" s="81" t="s">
        <v>339</v>
      </c>
      <c r="L133" s="81">
        <v>4</v>
      </c>
      <c r="M133" s="81"/>
      <c r="N133" s="81">
        <v>17.8</v>
      </c>
      <c r="O133" s="81" t="s">
        <v>339</v>
      </c>
      <c r="P133" s="7">
        <v>0</v>
      </c>
      <c r="Q133" s="205"/>
      <c r="R133" s="81"/>
      <c r="S133" s="81">
        <v>1020.9</v>
      </c>
      <c r="T133" s="217" t="s">
        <v>5</v>
      </c>
      <c r="U133" s="81"/>
      <c r="V133" s="81"/>
      <c r="X133" s="130">
        <v>14.4</v>
      </c>
      <c r="Y133" s="130">
        <v>5.6</v>
      </c>
      <c r="AH133" s="85">
        <f t="shared" si="13"/>
        <v>14.96962212299885</v>
      </c>
      <c r="AI133" s="85">
        <f t="shared" si="14"/>
        <v>13.473134087977627</v>
      </c>
      <c r="AJ133" s="85">
        <f t="shared" si="15"/>
        <v>12.194734087977627</v>
      </c>
      <c r="AK133" s="85">
        <f t="shared" si="16"/>
        <v>9.904159625020101</v>
      </c>
    </row>
    <row r="134" spans="1:37" ht="11.25">
      <c r="A134" s="178">
        <v>39574</v>
      </c>
      <c r="B134" s="162">
        <v>14.9</v>
      </c>
      <c r="C134" s="7">
        <v>12</v>
      </c>
      <c r="D134" s="81">
        <v>22</v>
      </c>
      <c r="E134" s="206">
        <v>2.9</v>
      </c>
      <c r="F134" s="63">
        <f t="shared" si="11"/>
        <v>12.45</v>
      </c>
      <c r="G134" s="63">
        <f t="shared" si="17"/>
        <v>69.09449195009584</v>
      </c>
      <c r="H134" s="60">
        <f t="shared" si="12"/>
        <v>9.289303029113997</v>
      </c>
      <c r="I134" s="164">
        <v>-0.2</v>
      </c>
      <c r="J134" s="81">
        <v>3</v>
      </c>
      <c r="K134" s="81" t="s">
        <v>446</v>
      </c>
      <c r="L134" s="81">
        <v>2</v>
      </c>
      <c r="M134" s="81"/>
      <c r="N134" s="81">
        <v>15.4</v>
      </c>
      <c r="O134" s="81" t="s">
        <v>446</v>
      </c>
      <c r="P134" s="7">
        <v>0</v>
      </c>
      <c r="Q134" s="205"/>
      <c r="R134" s="81"/>
      <c r="S134" s="81">
        <v>1018</v>
      </c>
      <c r="T134" s="217" t="s">
        <v>188</v>
      </c>
      <c r="U134" s="81"/>
      <c r="V134" s="81"/>
      <c r="X134" s="130">
        <v>14.8</v>
      </c>
      <c r="Y134" s="130">
        <v>5.7</v>
      </c>
      <c r="AH134" s="85">
        <f t="shared" si="13"/>
        <v>16.934833208606896</v>
      </c>
      <c r="AI134" s="85">
        <f t="shared" si="14"/>
        <v>14.01813696808305</v>
      </c>
      <c r="AJ134" s="85">
        <f t="shared" si="15"/>
        <v>11.70103696808305</v>
      </c>
      <c r="AK134" s="85">
        <f t="shared" si="16"/>
        <v>9.289303029113997</v>
      </c>
    </row>
    <row r="135" spans="1:37" ht="11.25">
      <c r="A135" s="178">
        <v>39575</v>
      </c>
      <c r="B135" s="162">
        <v>17</v>
      </c>
      <c r="C135" s="7">
        <v>13.6</v>
      </c>
      <c r="D135" s="81">
        <v>22.4</v>
      </c>
      <c r="E135" s="206">
        <v>5.5</v>
      </c>
      <c r="F135" s="63">
        <f t="shared" si="11"/>
        <v>13.95</v>
      </c>
      <c r="G135" s="63">
        <f t="shared" si="17"/>
        <v>66.35348631116818</v>
      </c>
      <c r="H135" s="60">
        <f t="shared" si="12"/>
        <v>10.688127917627252</v>
      </c>
      <c r="I135" s="164">
        <v>2.1</v>
      </c>
      <c r="J135" s="81">
        <v>2</v>
      </c>
      <c r="K135" s="81" t="s">
        <v>387</v>
      </c>
      <c r="L135" s="81">
        <v>2</v>
      </c>
      <c r="M135" s="81"/>
      <c r="N135" s="81">
        <v>24</v>
      </c>
      <c r="O135" s="81" t="s">
        <v>444</v>
      </c>
      <c r="P135" s="7">
        <v>0.7</v>
      </c>
      <c r="Q135" s="205"/>
      <c r="R135" s="81"/>
      <c r="S135" s="81">
        <v>1017.2</v>
      </c>
      <c r="T135" s="217" t="s">
        <v>425</v>
      </c>
      <c r="U135" s="81"/>
      <c r="V135" s="81"/>
      <c r="X135" s="130">
        <v>14.8</v>
      </c>
      <c r="Y135" s="130">
        <v>5.9</v>
      </c>
      <c r="AH135" s="85">
        <f t="shared" si="13"/>
        <v>19.367110246872254</v>
      </c>
      <c r="AI135" s="85">
        <f t="shared" si="14"/>
        <v>15.567352846527232</v>
      </c>
      <c r="AJ135" s="85">
        <f t="shared" si="15"/>
        <v>12.850752846527232</v>
      </c>
      <c r="AK135" s="85">
        <f t="shared" si="16"/>
        <v>10.688127917627252</v>
      </c>
    </row>
    <row r="136" spans="1:37" ht="11.25">
      <c r="A136" s="178">
        <v>39576</v>
      </c>
      <c r="B136" s="162">
        <v>12.6</v>
      </c>
      <c r="C136" s="7">
        <v>12.1</v>
      </c>
      <c r="D136" s="81">
        <v>18.6</v>
      </c>
      <c r="E136" s="81">
        <v>11.9</v>
      </c>
      <c r="F136" s="63">
        <f t="shared" si="11"/>
        <v>15.25</v>
      </c>
      <c r="G136" s="63">
        <f t="shared" si="17"/>
        <v>94.02639201954047</v>
      </c>
      <c r="H136" s="60">
        <f t="shared" si="12"/>
        <v>11.664810728583081</v>
      </c>
      <c r="I136" s="164">
        <v>10.2</v>
      </c>
      <c r="J136" s="81">
        <v>8</v>
      </c>
      <c r="K136" s="81" t="s">
        <v>444</v>
      </c>
      <c r="L136" s="81">
        <v>4</v>
      </c>
      <c r="M136" s="81"/>
      <c r="N136" s="81">
        <v>22</v>
      </c>
      <c r="O136" s="81" t="s">
        <v>446</v>
      </c>
      <c r="P136" s="7">
        <v>0.4</v>
      </c>
      <c r="Q136" s="205"/>
      <c r="R136" s="81"/>
      <c r="S136" s="81">
        <v>1002.6</v>
      </c>
      <c r="T136" s="217" t="s">
        <v>352</v>
      </c>
      <c r="U136" s="81"/>
      <c r="V136" s="81"/>
      <c r="X136" s="130">
        <v>14.8</v>
      </c>
      <c r="Y136" s="130">
        <v>6.1</v>
      </c>
      <c r="AH136" s="85">
        <f t="shared" si="13"/>
        <v>14.58242756341879</v>
      </c>
      <c r="AI136" s="85">
        <f t="shared" si="14"/>
        <v>14.110830506745673</v>
      </c>
      <c r="AJ136" s="85">
        <f t="shared" si="15"/>
        <v>13.711330506745673</v>
      </c>
      <c r="AK136" s="85">
        <f t="shared" si="16"/>
        <v>11.664810728583081</v>
      </c>
    </row>
    <row r="137" spans="1:37" ht="11.25">
      <c r="A137" s="178">
        <v>39577</v>
      </c>
      <c r="B137" s="162">
        <v>12</v>
      </c>
      <c r="C137" s="7">
        <v>9.4</v>
      </c>
      <c r="D137" s="81">
        <v>13.4</v>
      </c>
      <c r="E137" s="81">
        <v>5.6</v>
      </c>
      <c r="F137" s="63">
        <f aca="true" t="shared" si="18" ref="F137:F200">AVERAGE(D137:E137)</f>
        <v>9.5</v>
      </c>
      <c r="G137" s="63">
        <f t="shared" si="17"/>
        <v>69.27596355283305</v>
      </c>
      <c r="H137" s="60">
        <f aca="true" t="shared" si="19" ref="H137:H200">AK137</f>
        <v>6.553424575072612</v>
      </c>
      <c r="I137" s="164">
        <v>3.5</v>
      </c>
      <c r="J137" s="81">
        <v>6</v>
      </c>
      <c r="K137" s="81" t="s">
        <v>445</v>
      </c>
      <c r="L137" s="168" t="s">
        <v>301</v>
      </c>
      <c r="M137" s="81"/>
      <c r="N137" s="81">
        <v>33.7</v>
      </c>
      <c r="O137" s="81" t="s">
        <v>444</v>
      </c>
      <c r="P137" s="7">
        <v>3.7</v>
      </c>
      <c r="Q137" s="205"/>
      <c r="R137" s="81"/>
      <c r="S137" s="81">
        <v>1002.8</v>
      </c>
      <c r="T137" s="217" t="s">
        <v>499</v>
      </c>
      <c r="U137" s="81"/>
      <c r="V137" s="81"/>
      <c r="X137" s="130">
        <v>14.8</v>
      </c>
      <c r="Y137" s="130">
        <v>6</v>
      </c>
      <c r="AH137" s="85">
        <f aca="true" t="shared" si="20" ref="AH137:AH200">6.107*EXP(17.38*(B137/(239+B137)))</f>
        <v>14.01813696808305</v>
      </c>
      <c r="AI137" s="85">
        <f aca="true" t="shared" si="21" ref="AI137:AI200">IF(W137&gt;=0,6.107*EXP(17.38*(C137/(239+C137))),6.107*EXP(22.44*(C137/(272.4+C137))))</f>
        <v>11.78859945679543</v>
      </c>
      <c r="AJ137" s="85">
        <f aca="true" t="shared" si="22" ref="AJ137:AJ200">IF(C137&gt;=0,AI137-(0.000799*1000*(B137-C137)),AI137-(0.00072*1000*(B137-C137)))</f>
        <v>9.71119945679543</v>
      </c>
      <c r="AK137" s="85">
        <f aca="true" t="shared" si="23" ref="AK137:AK200">239*LN(AJ137/6.107)/(17.38-LN(AJ137/6.107))</f>
        <v>6.553424575072612</v>
      </c>
    </row>
    <row r="138" spans="1:37" ht="11.25">
      <c r="A138" s="178">
        <v>39578</v>
      </c>
      <c r="B138" s="162">
        <v>10</v>
      </c>
      <c r="C138" s="7">
        <v>9.6</v>
      </c>
      <c r="D138" s="81">
        <v>16.1</v>
      </c>
      <c r="E138" s="81">
        <v>8.9</v>
      </c>
      <c r="F138" s="63">
        <f t="shared" si="18"/>
        <v>12.5</v>
      </c>
      <c r="G138" s="63">
        <f t="shared" si="17"/>
        <v>94.74752782998023</v>
      </c>
      <c r="H138" s="60">
        <f t="shared" si="19"/>
        <v>9.197258355415647</v>
      </c>
      <c r="I138" s="164">
        <v>7.4</v>
      </c>
      <c r="J138" s="81">
        <v>8</v>
      </c>
      <c r="K138" s="81" t="s">
        <v>447</v>
      </c>
      <c r="L138" s="168" t="s">
        <v>91</v>
      </c>
      <c r="M138" s="81"/>
      <c r="N138" s="81">
        <v>30.4</v>
      </c>
      <c r="O138" s="81" t="s">
        <v>447</v>
      </c>
      <c r="P138" s="7">
        <v>2.5</v>
      </c>
      <c r="Q138" s="205"/>
      <c r="R138" s="81"/>
      <c r="S138" s="81">
        <v>1004.5</v>
      </c>
      <c r="T138" s="217" t="s">
        <v>127</v>
      </c>
      <c r="U138" s="81"/>
      <c r="V138" s="81"/>
      <c r="X138" s="130">
        <v>15.1</v>
      </c>
      <c r="Y138" s="130">
        <v>6</v>
      </c>
      <c r="AH138" s="85">
        <f t="shared" si="20"/>
        <v>12.273317807277772</v>
      </c>
      <c r="AI138" s="85">
        <f t="shared" si="21"/>
        <v>11.948265205112428</v>
      </c>
      <c r="AJ138" s="85">
        <f t="shared" si="22"/>
        <v>11.628665205112426</v>
      </c>
      <c r="AK138" s="85">
        <f t="shared" si="23"/>
        <v>9.197258355415647</v>
      </c>
    </row>
    <row r="139" spans="1:37" ht="11.25">
      <c r="A139" s="178">
        <v>39579</v>
      </c>
      <c r="B139" s="162">
        <v>9.5</v>
      </c>
      <c r="C139" s="7">
        <v>8</v>
      </c>
      <c r="D139" s="81">
        <v>11.8</v>
      </c>
      <c r="E139" s="206">
        <v>4.9</v>
      </c>
      <c r="F139" s="63">
        <f t="shared" si="18"/>
        <v>8.350000000000001</v>
      </c>
      <c r="G139" s="63">
        <f t="shared" si="17"/>
        <v>80.24865405463586</v>
      </c>
      <c r="H139" s="60">
        <f t="shared" si="19"/>
        <v>6.271301596450963</v>
      </c>
      <c r="I139" s="164">
        <v>-0.1</v>
      </c>
      <c r="J139" s="81">
        <v>8</v>
      </c>
      <c r="K139" s="81" t="s">
        <v>446</v>
      </c>
      <c r="L139" s="81">
        <v>4</v>
      </c>
      <c r="M139" s="81"/>
      <c r="N139" s="81">
        <v>28.9</v>
      </c>
      <c r="O139" s="81" t="s">
        <v>447</v>
      </c>
      <c r="P139" s="201">
        <v>5.3</v>
      </c>
      <c r="Q139" s="224"/>
      <c r="R139" s="81"/>
      <c r="S139" s="81">
        <v>999.8</v>
      </c>
      <c r="T139" s="217" t="s">
        <v>455</v>
      </c>
      <c r="U139" s="81"/>
      <c r="V139" s="81"/>
      <c r="X139" s="130">
        <v>15.8</v>
      </c>
      <c r="Y139" s="130">
        <v>6.2</v>
      </c>
      <c r="AH139" s="85">
        <f t="shared" si="20"/>
        <v>11.868195956166188</v>
      </c>
      <c r="AI139" s="85">
        <f t="shared" si="21"/>
        <v>10.722567515390086</v>
      </c>
      <c r="AJ139" s="85">
        <f t="shared" si="22"/>
        <v>9.524067515390087</v>
      </c>
      <c r="AK139" s="85">
        <f t="shared" si="23"/>
        <v>6.271301596450963</v>
      </c>
    </row>
    <row r="140" spans="1:37" ht="11.25">
      <c r="A140" s="178">
        <v>39580</v>
      </c>
      <c r="B140" s="162">
        <v>10.6</v>
      </c>
      <c r="C140" s="7">
        <v>8.7</v>
      </c>
      <c r="D140" s="81">
        <v>11.6</v>
      </c>
      <c r="E140" s="81">
        <v>5.6</v>
      </c>
      <c r="F140" s="63">
        <f t="shared" si="18"/>
        <v>8.6</v>
      </c>
      <c r="G140" s="63">
        <f t="shared" si="17"/>
        <v>76.1329740600446</v>
      </c>
      <c r="H140" s="60">
        <f t="shared" si="19"/>
        <v>6.576072711272379</v>
      </c>
      <c r="I140" s="164">
        <v>2.2</v>
      </c>
      <c r="J140" s="81">
        <v>5</v>
      </c>
      <c r="K140" s="81" t="s">
        <v>447</v>
      </c>
      <c r="L140" s="81">
        <v>4</v>
      </c>
      <c r="M140" s="81"/>
      <c r="N140" s="81">
        <v>25</v>
      </c>
      <c r="O140" s="81" t="s">
        <v>339</v>
      </c>
      <c r="P140" s="7">
        <v>2.7</v>
      </c>
      <c r="Q140" s="205"/>
      <c r="R140" s="81"/>
      <c r="S140" s="81">
        <v>1016</v>
      </c>
      <c r="T140" s="217" t="s">
        <v>155</v>
      </c>
      <c r="U140" s="81"/>
      <c r="V140" s="81"/>
      <c r="X140" s="130">
        <v>16</v>
      </c>
      <c r="Y140" s="130">
        <v>6.8</v>
      </c>
      <c r="AH140" s="85">
        <f t="shared" si="20"/>
        <v>12.775491423705457</v>
      </c>
      <c r="AI140" s="85">
        <f t="shared" si="21"/>
        <v>11.244461571652899</v>
      </c>
      <c r="AJ140" s="85">
        <f t="shared" si="22"/>
        <v>9.726361571652898</v>
      </c>
      <c r="AK140" s="85">
        <f t="shared" si="23"/>
        <v>6.576072711272379</v>
      </c>
    </row>
    <row r="141" spans="1:37" ht="11.25">
      <c r="A141" s="178">
        <v>39581</v>
      </c>
      <c r="B141" s="162">
        <v>9.7</v>
      </c>
      <c r="C141" s="7">
        <v>8</v>
      </c>
      <c r="D141" s="81">
        <v>12.9</v>
      </c>
      <c r="E141" s="81">
        <v>7.5</v>
      </c>
      <c r="F141" s="63">
        <f t="shared" si="18"/>
        <v>10.2</v>
      </c>
      <c r="G141" s="63">
        <f t="shared" si="17"/>
        <v>77.84866354553054</v>
      </c>
      <c r="H141" s="60">
        <f t="shared" si="19"/>
        <v>6.026487989178512</v>
      </c>
      <c r="I141" s="164">
        <v>5.5</v>
      </c>
      <c r="J141" s="81">
        <v>5</v>
      </c>
      <c r="K141" s="81" t="s">
        <v>447</v>
      </c>
      <c r="L141" s="168" t="s">
        <v>301</v>
      </c>
      <c r="M141" s="81"/>
      <c r="N141" s="81">
        <v>35.7</v>
      </c>
      <c r="O141" s="81" t="s">
        <v>447</v>
      </c>
      <c r="P141" s="201">
        <v>1.1</v>
      </c>
      <c r="Q141" s="205"/>
      <c r="R141" s="81"/>
      <c r="S141" s="81">
        <v>1010.9</v>
      </c>
      <c r="T141" s="217" t="s">
        <v>54</v>
      </c>
      <c r="U141" s="81"/>
      <c r="V141" s="81"/>
      <c r="X141" s="130">
        <v>16</v>
      </c>
      <c r="Y141" s="130">
        <v>6.9</v>
      </c>
      <c r="AH141" s="85">
        <f t="shared" si="20"/>
        <v>12.028809601738768</v>
      </c>
      <c r="AI141" s="85">
        <f t="shared" si="21"/>
        <v>10.722567515390086</v>
      </c>
      <c r="AJ141" s="85">
        <f t="shared" si="22"/>
        <v>9.364267515390086</v>
      </c>
      <c r="AK141" s="85">
        <f t="shared" si="23"/>
        <v>6.026487989178512</v>
      </c>
    </row>
    <row r="142" spans="1:37" ht="11.25">
      <c r="A142" s="178">
        <v>39582</v>
      </c>
      <c r="B142" s="162">
        <v>10</v>
      </c>
      <c r="C142" s="7">
        <v>7.8</v>
      </c>
      <c r="D142" s="81">
        <v>11.3</v>
      </c>
      <c r="E142" s="206">
        <v>3.1</v>
      </c>
      <c r="F142" s="63">
        <f t="shared" si="18"/>
        <v>7.2</v>
      </c>
      <c r="G142" s="63">
        <f t="shared" si="17"/>
        <v>71.86019759420601</v>
      </c>
      <c r="H142" s="60">
        <f t="shared" si="19"/>
        <v>5.163457439093931</v>
      </c>
      <c r="I142" s="164">
        <v>0.3</v>
      </c>
      <c r="J142" s="81">
        <v>3</v>
      </c>
      <c r="K142" s="81" t="s">
        <v>446</v>
      </c>
      <c r="L142" s="168" t="s">
        <v>134</v>
      </c>
      <c r="M142" s="81"/>
      <c r="N142" s="81">
        <v>20.1</v>
      </c>
      <c r="O142" s="81" t="s">
        <v>446</v>
      </c>
      <c r="P142" s="7">
        <v>21.9</v>
      </c>
      <c r="Q142" s="205"/>
      <c r="R142" s="81"/>
      <c r="S142" s="81">
        <v>1004</v>
      </c>
      <c r="T142" s="217" t="s">
        <v>211</v>
      </c>
      <c r="U142" s="81"/>
      <c r="V142" s="81"/>
      <c r="X142" s="130">
        <v>15.8</v>
      </c>
      <c r="Y142" s="130">
        <v>6.9</v>
      </c>
      <c r="AH142" s="85">
        <f t="shared" si="20"/>
        <v>12.273317807277772</v>
      </c>
      <c r="AI142" s="85">
        <f t="shared" si="21"/>
        <v>10.57743042767468</v>
      </c>
      <c r="AJ142" s="85">
        <f t="shared" si="22"/>
        <v>8.81963042767468</v>
      </c>
      <c r="AK142" s="85">
        <f t="shared" si="23"/>
        <v>5.163457439093931</v>
      </c>
    </row>
    <row r="143" spans="1:37" ht="11.25">
      <c r="A143" s="178">
        <v>39583</v>
      </c>
      <c r="B143" s="162">
        <v>5.7</v>
      </c>
      <c r="C143" s="7">
        <v>5.4</v>
      </c>
      <c r="D143" s="81">
        <v>12.3</v>
      </c>
      <c r="E143" s="81">
        <v>5.7</v>
      </c>
      <c r="F143" s="63">
        <f t="shared" si="18"/>
        <v>9</v>
      </c>
      <c r="G143" s="63">
        <f t="shared" si="17"/>
        <v>95.31957783742516</v>
      </c>
      <c r="H143" s="60">
        <f t="shared" si="19"/>
        <v>5.010954321654451</v>
      </c>
      <c r="I143" s="164">
        <v>3.6</v>
      </c>
      <c r="J143" s="81">
        <v>8</v>
      </c>
      <c r="K143" s="81" t="s">
        <v>448</v>
      </c>
      <c r="L143" s="168" t="s">
        <v>91</v>
      </c>
      <c r="M143" s="81"/>
      <c r="N143" s="81">
        <v>25</v>
      </c>
      <c r="O143" s="81" t="s">
        <v>63</v>
      </c>
      <c r="P143" s="7">
        <v>2</v>
      </c>
      <c r="Q143" s="205"/>
      <c r="R143" s="81"/>
      <c r="S143" s="81">
        <v>990.2</v>
      </c>
      <c r="T143" s="217" t="s">
        <v>186</v>
      </c>
      <c r="U143" s="81"/>
      <c r="V143" s="81"/>
      <c r="X143" s="130">
        <v>15.5</v>
      </c>
      <c r="Y143" s="130">
        <v>6.6</v>
      </c>
      <c r="AH143" s="85">
        <f t="shared" si="20"/>
        <v>9.154837291812974</v>
      </c>
      <c r="AI143" s="85">
        <f t="shared" si="21"/>
        <v>8.966052258259293</v>
      </c>
      <c r="AJ143" s="85">
        <f t="shared" si="22"/>
        <v>8.726352258259293</v>
      </c>
      <c r="AK143" s="85">
        <f t="shared" si="23"/>
        <v>5.010954321654451</v>
      </c>
    </row>
    <row r="144" spans="1:37" ht="11.25">
      <c r="A144" s="178">
        <v>39584</v>
      </c>
      <c r="B144" s="162">
        <v>11.5</v>
      </c>
      <c r="C144" s="7">
        <v>9.6</v>
      </c>
      <c r="D144" s="81">
        <v>15.8</v>
      </c>
      <c r="E144" s="206">
        <v>1.3</v>
      </c>
      <c r="F144" s="63">
        <f t="shared" si="18"/>
        <v>8.55</v>
      </c>
      <c r="G144" s="63">
        <f t="shared" si="17"/>
        <v>76.90357839421948</v>
      </c>
      <c r="H144" s="60">
        <f t="shared" si="19"/>
        <v>7.594580357835966</v>
      </c>
      <c r="I144" s="164">
        <v>-1.9</v>
      </c>
      <c r="J144" s="81">
        <v>4</v>
      </c>
      <c r="K144" s="81" t="s">
        <v>443</v>
      </c>
      <c r="L144" s="168" t="s">
        <v>480</v>
      </c>
      <c r="M144" s="81"/>
      <c r="N144" s="81">
        <v>15.8</v>
      </c>
      <c r="O144" s="81" t="s">
        <v>387</v>
      </c>
      <c r="P144" s="7">
        <v>5.2</v>
      </c>
      <c r="Q144" s="224"/>
      <c r="R144" s="81"/>
      <c r="S144" s="81">
        <v>1000.8</v>
      </c>
      <c r="T144" s="217" t="s">
        <v>291</v>
      </c>
      <c r="U144" s="81"/>
      <c r="V144" s="81"/>
      <c r="X144" s="130">
        <v>15.5</v>
      </c>
      <c r="Y144" s="130">
        <v>6.6</v>
      </c>
      <c r="AH144" s="85">
        <f t="shared" si="20"/>
        <v>13.56265263970658</v>
      </c>
      <c r="AI144" s="85">
        <f t="shared" si="21"/>
        <v>11.948265205112428</v>
      </c>
      <c r="AJ144" s="85">
        <f t="shared" si="22"/>
        <v>10.430165205112427</v>
      </c>
      <c r="AK144" s="85">
        <f t="shared" si="23"/>
        <v>7.594580357835966</v>
      </c>
    </row>
    <row r="145" spans="1:37" ht="11.25">
      <c r="A145" s="178">
        <v>39585</v>
      </c>
      <c r="B145" s="162">
        <v>9.9</v>
      </c>
      <c r="C145" s="7">
        <v>8.4</v>
      </c>
      <c r="D145" s="81">
        <v>12.6</v>
      </c>
      <c r="E145" s="81">
        <v>6.9</v>
      </c>
      <c r="F145" s="63">
        <f t="shared" si="18"/>
        <v>9.75</v>
      </c>
      <c r="G145" s="63">
        <f t="shared" si="17"/>
        <v>80.54586591830474</v>
      </c>
      <c r="H145" s="60">
        <f t="shared" si="19"/>
        <v>6.714687882981441</v>
      </c>
      <c r="I145" s="164">
        <v>6</v>
      </c>
      <c r="J145" s="81">
        <v>6</v>
      </c>
      <c r="K145" s="81" t="s">
        <v>442</v>
      </c>
      <c r="L145" s="81">
        <v>4</v>
      </c>
      <c r="M145" s="81"/>
      <c r="N145" s="81">
        <v>9.9</v>
      </c>
      <c r="O145" s="81" t="s">
        <v>442</v>
      </c>
      <c r="P145" s="7">
        <v>1.5</v>
      </c>
      <c r="Q145" s="205"/>
      <c r="R145" s="81"/>
      <c r="S145" s="81">
        <v>1008.7</v>
      </c>
      <c r="T145" s="217" t="s">
        <v>342</v>
      </c>
      <c r="U145" s="81"/>
      <c r="V145" s="81"/>
      <c r="X145" s="130">
        <v>15.5</v>
      </c>
      <c r="Y145" s="130">
        <v>6.7</v>
      </c>
      <c r="AH145" s="85">
        <f t="shared" si="20"/>
        <v>12.191333479931261</v>
      </c>
      <c r="AI145" s="85">
        <f t="shared" si="21"/>
        <v>11.018115118398828</v>
      </c>
      <c r="AJ145" s="85">
        <f t="shared" si="22"/>
        <v>9.81961511839883</v>
      </c>
      <c r="AK145" s="85">
        <f t="shared" si="23"/>
        <v>6.714687882981441</v>
      </c>
    </row>
    <row r="146" spans="1:37" ht="11.25">
      <c r="A146" s="178">
        <v>39586</v>
      </c>
      <c r="B146" s="162">
        <v>9.9</v>
      </c>
      <c r="C146" s="7">
        <v>7.9</v>
      </c>
      <c r="D146" s="81">
        <v>14</v>
      </c>
      <c r="E146" s="81">
        <v>7.4</v>
      </c>
      <c r="F146" s="63">
        <f t="shared" si="18"/>
        <v>10.7</v>
      </c>
      <c r="G146" s="63">
        <f t="shared" si="17"/>
        <v>74.24767057758655</v>
      </c>
      <c r="H146" s="60">
        <f t="shared" si="19"/>
        <v>5.536916481530198</v>
      </c>
      <c r="I146" s="164">
        <v>6.7</v>
      </c>
      <c r="J146" s="81">
        <v>8</v>
      </c>
      <c r="K146" s="81" t="s">
        <v>448</v>
      </c>
      <c r="L146" s="81">
        <v>4</v>
      </c>
      <c r="M146" s="81"/>
      <c r="N146" s="81">
        <v>21.5</v>
      </c>
      <c r="O146" s="81" t="s">
        <v>447</v>
      </c>
      <c r="P146" s="7">
        <v>0</v>
      </c>
      <c r="Q146" s="205"/>
      <c r="R146" s="81"/>
      <c r="S146" s="81">
        <v>1007.8</v>
      </c>
      <c r="T146" s="217" t="s">
        <v>203</v>
      </c>
      <c r="U146" s="81"/>
      <c r="V146" s="81"/>
      <c r="X146" s="130">
        <v>15.6</v>
      </c>
      <c r="Y146" s="130">
        <v>6.9</v>
      </c>
      <c r="AH146" s="85">
        <f t="shared" si="20"/>
        <v>12.191333479931261</v>
      </c>
      <c r="AI146" s="85">
        <f t="shared" si="21"/>
        <v>10.649781121194382</v>
      </c>
      <c r="AJ146" s="85">
        <f t="shared" si="22"/>
        <v>9.05178112119438</v>
      </c>
      <c r="AK146" s="85">
        <f t="shared" si="23"/>
        <v>5.536916481530198</v>
      </c>
    </row>
    <row r="147" spans="1:37" ht="11.25">
      <c r="A147" s="178">
        <v>39587</v>
      </c>
      <c r="B147" s="162">
        <v>14</v>
      </c>
      <c r="C147" s="7">
        <v>12.3</v>
      </c>
      <c r="D147" s="81">
        <v>19.3</v>
      </c>
      <c r="E147" s="81">
        <v>5</v>
      </c>
      <c r="F147" s="63">
        <f t="shared" si="18"/>
        <v>12.15</v>
      </c>
      <c r="G147" s="63">
        <f t="shared" si="17"/>
        <v>80.98652540656816</v>
      </c>
      <c r="H147" s="60">
        <f t="shared" si="19"/>
        <v>10.791506643919428</v>
      </c>
      <c r="I147" s="164">
        <v>1.2</v>
      </c>
      <c r="J147" s="170">
        <v>3</v>
      </c>
      <c r="K147" s="81" t="s">
        <v>448</v>
      </c>
      <c r="L147" s="81">
        <v>2</v>
      </c>
      <c r="M147" s="81"/>
      <c r="N147" s="81">
        <v>14.7</v>
      </c>
      <c r="O147" s="81" t="s">
        <v>447</v>
      </c>
      <c r="P147" s="7">
        <v>1.8</v>
      </c>
      <c r="Q147" s="205"/>
      <c r="R147" s="81"/>
      <c r="S147" s="81">
        <v>1013.5</v>
      </c>
      <c r="T147" s="217" t="s">
        <v>476</v>
      </c>
      <c r="U147" s="81"/>
      <c r="V147" s="81"/>
      <c r="X147" s="130">
        <v>15.7</v>
      </c>
      <c r="Y147" s="130">
        <v>6.6</v>
      </c>
      <c r="AH147" s="85">
        <f t="shared" si="20"/>
        <v>15.977392985196072</v>
      </c>
      <c r="AI147" s="85">
        <f t="shared" si="21"/>
        <v>14.297835429263056</v>
      </c>
      <c r="AJ147" s="85">
        <f t="shared" si="22"/>
        <v>12.939535429263056</v>
      </c>
      <c r="AK147" s="85">
        <f t="shared" si="23"/>
        <v>10.791506643919428</v>
      </c>
    </row>
    <row r="148" spans="1:37" ht="11.25">
      <c r="A148" s="178">
        <v>39588</v>
      </c>
      <c r="B148" s="162">
        <v>13</v>
      </c>
      <c r="C148" s="7">
        <v>12.5</v>
      </c>
      <c r="D148" s="81">
        <v>16.5</v>
      </c>
      <c r="E148" s="81">
        <v>10.5</v>
      </c>
      <c r="F148" s="63">
        <f t="shared" si="18"/>
        <v>13.5</v>
      </c>
      <c r="G148" s="63">
        <f t="shared" si="17"/>
        <v>94.10735410643109</v>
      </c>
      <c r="H148" s="60">
        <f t="shared" si="19"/>
        <v>12.07490148191205</v>
      </c>
      <c r="I148" s="164">
        <v>8.7</v>
      </c>
      <c r="J148" s="81">
        <v>8</v>
      </c>
      <c r="K148" s="81" t="s">
        <v>448</v>
      </c>
      <c r="L148" s="81">
        <v>2</v>
      </c>
      <c r="M148" s="81"/>
      <c r="N148" s="81">
        <v>12.1</v>
      </c>
      <c r="O148" s="81" t="s">
        <v>448</v>
      </c>
      <c r="P148" s="7">
        <v>0.5</v>
      </c>
      <c r="Q148" s="205"/>
      <c r="R148" s="81"/>
      <c r="S148" s="81">
        <v>1013.9</v>
      </c>
      <c r="T148" s="217" t="s">
        <v>224</v>
      </c>
      <c r="U148" s="81"/>
      <c r="V148" s="81"/>
      <c r="X148" s="130">
        <v>15.8</v>
      </c>
      <c r="Y148" s="130">
        <v>7.1</v>
      </c>
      <c r="AH148" s="85">
        <f t="shared" si="20"/>
        <v>14.96962212299885</v>
      </c>
      <c r="AI148" s="85">
        <f t="shared" si="21"/>
        <v>14.487015299685174</v>
      </c>
      <c r="AJ148" s="85">
        <f t="shared" si="22"/>
        <v>14.087515299685174</v>
      </c>
      <c r="AK148" s="85">
        <f t="shared" si="23"/>
        <v>12.07490148191205</v>
      </c>
    </row>
    <row r="149" spans="1:37" ht="11.25">
      <c r="A149" s="178">
        <v>39589</v>
      </c>
      <c r="B149" s="162">
        <v>11.1</v>
      </c>
      <c r="C149" s="7">
        <v>10.3</v>
      </c>
      <c r="D149" s="81">
        <v>14.5</v>
      </c>
      <c r="E149" s="81">
        <v>10.1</v>
      </c>
      <c r="F149" s="63">
        <f t="shared" si="18"/>
        <v>12.3</v>
      </c>
      <c r="G149" s="63">
        <f t="shared" si="17"/>
        <v>89.97024562249246</v>
      </c>
      <c r="H149" s="60">
        <f t="shared" si="19"/>
        <v>9.518520733294054</v>
      </c>
      <c r="I149" s="164">
        <v>10</v>
      </c>
      <c r="J149" s="81">
        <v>8</v>
      </c>
      <c r="K149" s="81" t="s">
        <v>446</v>
      </c>
      <c r="L149" s="81">
        <v>3</v>
      </c>
      <c r="M149" s="81"/>
      <c r="N149" s="81">
        <v>15.8</v>
      </c>
      <c r="O149" s="81" t="s">
        <v>339</v>
      </c>
      <c r="P149" s="7">
        <v>0</v>
      </c>
      <c r="Q149" s="205"/>
      <c r="R149" s="81"/>
      <c r="S149" s="81">
        <v>1018.6</v>
      </c>
      <c r="T149" s="217" t="s">
        <v>46</v>
      </c>
      <c r="U149" s="81"/>
      <c r="V149" s="81"/>
      <c r="X149" s="130">
        <v>16.1</v>
      </c>
      <c r="Y149" s="130">
        <v>7.1</v>
      </c>
      <c r="AH149" s="85">
        <f t="shared" si="20"/>
        <v>13.207688324480838</v>
      </c>
      <c r="AI149" s="85">
        <f t="shared" si="21"/>
        <v>12.522189626588666</v>
      </c>
      <c r="AJ149" s="85">
        <f t="shared" si="22"/>
        <v>11.882989626588667</v>
      </c>
      <c r="AK149" s="85">
        <f t="shared" si="23"/>
        <v>9.518520733294054</v>
      </c>
    </row>
    <row r="150" spans="1:37" ht="11.25">
      <c r="A150" s="178">
        <v>39590</v>
      </c>
      <c r="B150" s="162">
        <v>10.1</v>
      </c>
      <c r="C150" s="7">
        <v>9</v>
      </c>
      <c r="D150" s="81">
        <v>13.1</v>
      </c>
      <c r="E150" s="81">
        <v>8.5</v>
      </c>
      <c r="F150" s="63">
        <f t="shared" si="18"/>
        <v>10.8</v>
      </c>
      <c r="G150" s="63">
        <f t="shared" si="17"/>
        <v>85.75733265567877</v>
      </c>
      <c r="H150" s="60">
        <f t="shared" si="19"/>
        <v>7.825714196357839</v>
      </c>
      <c r="I150" s="164">
        <v>8</v>
      </c>
      <c r="J150" s="81">
        <v>8</v>
      </c>
      <c r="K150" s="81" t="s">
        <v>448</v>
      </c>
      <c r="L150" s="81">
        <v>4</v>
      </c>
      <c r="M150" s="81"/>
      <c r="N150" s="81">
        <v>23.2</v>
      </c>
      <c r="O150" s="81" t="s">
        <v>448</v>
      </c>
      <c r="P150" s="7">
        <v>0</v>
      </c>
      <c r="Q150" s="205"/>
      <c r="R150" s="81"/>
      <c r="S150" s="81">
        <v>1020.3</v>
      </c>
      <c r="T150" s="217" t="s">
        <v>374</v>
      </c>
      <c r="U150" s="81"/>
      <c r="V150" s="81"/>
      <c r="X150" s="130">
        <v>16.6</v>
      </c>
      <c r="Y150" s="130">
        <v>7.4</v>
      </c>
      <c r="AH150" s="85">
        <f t="shared" si="20"/>
        <v>12.355786973925246</v>
      </c>
      <c r="AI150" s="85">
        <f t="shared" si="21"/>
        <v>11.474893337456098</v>
      </c>
      <c r="AJ150" s="85">
        <f t="shared" si="22"/>
        <v>10.595993337456099</v>
      </c>
      <c r="AK150" s="85">
        <f t="shared" si="23"/>
        <v>7.825714196357839</v>
      </c>
    </row>
    <row r="151" spans="1:37" ht="11.25">
      <c r="A151" s="178">
        <v>39591</v>
      </c>
      <c r="B151" s="162">
        <v>7.4</v>
      </c>
      <c r="C151" s="7">
        <v>5.5</v>
      </c>
      <c r="D151" s="81">
        <v>11.5</v>
      </c>
      <c r="E151" s="206">
        <v>4.5</v>
      </c>
      <c r="F151" s="63">
        <f t="shared" si="18"/>
        <v>8</v>
      </c>
      <c r="G151" s="63">
        <f t="shared" si="17"/>
        <v>72.97169788223627</v>
      </c>
      <c r="H151" s="60">
        <f t="shared" si="19"/>
        <v>2.878968816568812</v>
      </c>
      <c r="I151" s="164">
        <v>2.6</v>
      </c>
      <c r="J151" s="81">
        <v>8</v>
      </c>
      <c r="K151" s="81" t="s">
        <v>448</v>
      </c>
      <c r="L151" s="168" t="s">
        <v>91</v>
      </c>
      <c r="M151" s="81"/>
      <c r="N151" s="81">
        <v>21.2</v>
      </c>
      <c r="O151" s="81" t="s">
        <v>479</v>
      </c>
      <c r="P151" s="7">
        <v>0.8</v>
      </c>
      <c r="Q151" s="205"/>
      <c r="R151" s="81"/>
      <c r="S151" s="81">
        <v>1015</v>
      </c>
      <c r="T151" s="217" t="s">
        <v>21</v>
      </c>
      <c r="U151" s="81"/>
      <c r="V151" s="81"/>
      <c r="X151" s="130">
        <v>16.9</v>
      </c>
      <c r="Y151" s="130">
        <v>7.7</v>
      </c>
      <c r="AH151" s="85">
        <f t="shared" si="20"/>
        <v>10.29234011027384</v>
      </c>
      <c r="AI151" s="85">
        <f t="shared" si="21"/>
        <v>9.028595330281249</v>
      </c>
      <c r="AJ151" s="85">
        <f t="shared" si="22"/>
        <v>7.510495330281248</v>
      </c>
      <c r="AK151" s="85">
        <f t="shared" si="23"/>
        <v>2.878968816568812</v>
      </c>
    </row>
    <row r="152" spans="1:37" ht="11.25">
      <c r="A152" s="178">
        <v>39592</v>
      </c>
      <c r="B152" s="162">
        <v>7.6</v>
      </c>
      <c r="C152" s="7">
        <v>6.3</v>
      </c>
      <c r="D152" s="81">
        <v>11.3</v>
      </c>
      <c r="E152" s="206">
        <v>4.6</v>
      </c>
      <c r="F152" s="63">
        <f t="shared" si="18"/>
        <v>7.95</v>
      </c>
      <c r="G152" s="63">
        <f t="shared" si="17"/>
        <v>81.5050273104951</v>
      </c>
      <c r="H152" s="60">
        <f t="shared" si="19"/>
        <v>4.641970784623449</v>
      </c>
      <c r="I152" s="164">
        <v>3.2</v>
      </c>
      <c r="J152" s="81">
        <v>8</v>
      </c>
      <c r="K152" s="81" t="s">
        <v>63</v>
      </c>
      <c r="L152" s="168" t="s">
        <v>301</v>
      </c>
      <c r="M152" s="81"/>
      <c r="N152" s="81">
        <v>24.7</v>
      </c>
      <c r="O152" s="81" t="s">
        <v>441</v>
      </c>
      <c r="P152" s="7">
        <v>0.7</v>
      </c>
      <c r="Q152" s="205"/>
      <c r="R152" s="81"/>
      <c r="S152" s="81">
        <v>1007.8</v>
      </c>
      <c r="T152" s="217" t="s">
        <v>183</v>
      </c>
      <c r="U152" s="81"/>
      <c r="V152" s="81"/>
      <c r="X152" s="130">
        <v>17.1</v>
      </c>
      <c r="Y152" s="130">
        <v>8.1</v>
      </c>
      <c r="AH152" s="85">
        <f t="shared" si="20"/>
        <v>10.434027213964692</v>
      </c>
      <c r="AI152" s="85">
        <f t="shared" si="21"/>
        <v>9.542956730326413</v>
      </c>
      <c r="AJ152" s="85">
        <f t="shared" si="22"/>
        <v>8.504256730326412</v>
      </c>
      <c r="AK152" s="85">
        <f t="shared" si="23"/>
        <v>4.641970784623449</v>
      </c>
    </row>
    <row r="153" spans="1:37" ht="11.25">
      <c r="A153" s="178">
        <v>39593</v>
      </c>
      <c r="B153" s="162">
        <v>11.3</v>
      </c>
      <c r="C153" s="7">
        <v>8.9</v>
      </c>
      <c r="D153" s="81">
        <v>18.8</v>
      </c>
      <c r="E153" s="206">
        <v>1.6</v>
      </c>
      <c r="F153" s="63">
        <f t="shared" si="18"/>
        <v>10.200000000000001</v>
      </c>
      <c r="G153" s="63">
        <f t="shared" si="17"/>
        <v>70.83031181701412</v>
      </c>
      <c r="H153" s="60">
        <f t="shared" si="19"/>
        <v>6.204192233484891</v>
      </c>
      <c r="I153" s="164">
        <v>-1.5</v>
      </c>
      <c r="J153" s="81">
        <v>2</v>
      </c>
      <c r="K153" s="81" t="s">
        <v>441</v>
      </c>
      <c r="L153" s="81">
        <v>2</v>
      </c>
      <c r="M153" s="81"/>
      <c r="N153" s="81">
        <v>15.5</v>
      </c>
      <c r="O153" s="81" t="s">
        <v>387</v>
      </c>
      <c r="P153" s="7">
        <v>0</v>
      </c>
      <c r="Q153" s="205"/>
      <c r="R153" s="81"/>
      <c r="S153" s="81">
        <v>1023.6</v>
      </c>
      <c r="T153" s="217" t="s">
        <v>171</v>
      </c>
      <c r="U153" s="81"/>
      <c r="V153" s="81"/>
      <c r="X153" s="130">
        <v>16.8</v>
      </c>
      <c r="Y153" s="130">
        <v>8</v>
      </c>
      <c r="AH153" s="85">
        <f t="shared" si="20"/>
        <v>13.384135570301822</v>
      </c>
      <c r="AI153" s="85">
        <f t="shared" si="21"/>
        <v>11.397624958456682</v>
      </c>
      <c r="AJ153" s="85">
        <f t="shared" si="22"/>
        <v>9.480024958456681</v>
      </c>
      <c r="AK153" s="85">
        <f t="shared" si="23"/>
        <v>6.204192233484891</v>
      </c>
    </row>
    <row r="154" spans="1:37" ht="11.25">
      <c r="A154" s="178">
        <v>39594</v>
      </c>
      <c r="B154" s="162">
        <v>12.7</v>
      </c>
      <c r="C154" s="7">
        <v>9.9</v>
      </c>
      <c r="D154" s="81">
        <v>20.4</v>
      </c>
      <c r="E154" s="206">
        <v>1.4</v>
      </c>
      <c r="F154" s="63">
        <f t="shared" si="18"/>
        <v>10.899999999999999</v>
      </c>
      <c r="G154" s="63">
        <f t="shared" si="17"/>
        <v>67.8148785986317</v>
      </c>
      <c r="H154" s="60">
        <f t="shared" si="19"/>
        <v>6.912609622457307</v>
      </c>
      <c r="I154" s="164">
        <v>-1.6</v>
      </c>
      <c r="J154" s="81">
        <v>3</v>
      </c>
      <c r="K154" s="81" t="s">
        <v>448</v>
      </c>
      <c r="L154" s="81">
        <v>3</v>
      </c>
      <c r="M154" s="81"/>
      <c r="N154" s="81">
        <v>18.2</v>
      </c>
      <c r="O154" s="81" t="s">
        <v>339</v>
      </c>
      <c r="P154" s="7">
        <v>0</v>
      </c>
      <c r="Q154" s="205"/>
      <c r="R154" s="81"/>
      <c r="S154" s="81">
        <v>1021</v>
      </c>
      <c r="T154" s="217" t="s">
        <v>120</v>
      </c>
      <c r="U154" s="81"/>
      <c r="V154" s="81"/>
      <c r="X154" s="130">
        <v>16.8</v>
      </c>
      <c r="Y154" s="130">
        <v>7.8</v>
      </c>
      <c r="AH154" s="85">
        <f t="shared" si="20"/>
        <v>14.678391653320906</v>
      </c>
      <c r="AI154" s="85">
        <f t="shared" si="21"/>
        <v>12.191333479931261</v>
      </c>
      <c r="AJ154" s="85">
        <f t="shared" si="22"/>
        <v>9.954133479931262</v>
      </c>
      <c r="AK154" s="85">
        <f t="shared" si="23"/>
        <v>6.912609622457307</v>
      </c>
    </row>
    <row r="155" spans="1:37" ht="11.25">
      <c r="A155" s="178">
        <v>39595</v>
      </c>
      <c r="B155" s="162">
        <v>11.6</v>
      </c>
      <c r="C155" s="7">
        <v>9.3</v>
      </c>
      <c r="D155" s="81">
        <v>16.9</v>
      </c>
      <c r="E155" s="206">
        <v>3</v>
      </c>
      <c r="F155" s="63">
        <f t="shared" si="18"/>
        <v>9.95</v>
      </c>
      <c r="G155" s="63">
        <f t="shared" si="17"/>
        <v>72.30641404036486</v>
      </c>
      <c r="H155" s="60">
        <f t="shared" si="19"/>
        <v>6.791712216650159</v>
      </c>
      <c r="I155" s="164">
        <v>-0.5</v>
      </c>
      <c r="J155" s="81">
        <v>4</v>
      </c>
      <c r="K155" s="81" t="s">
        <v>445</v>
      </c>
      <c r="L155" s="168" t="s">
        <v>91</v>
      </c>
      <c r="M155" s="81"/>
      <c r="N155" s="81">
        <v>26.5</v>
      </c>
      <c r="O155" s="81" t="s">
        <v>479</v>
      </c>
      <c r="P155" s="7">
        <v>5.4</v>
      </c>
      <c r="Q155" s="205"/>
      <c r="R155" s="81"/>
      <c r="S155" s="81">
        <v>1007.8</v>
      </c>
      <c r="T155" s="217" t="s">
        <v>371</v>
      </c>
      <c r="U155" s="81"/>
      <c r="V155" s="81"/>
      <c r="X155" s="130">
        <v>16.9</v>
      </c>
      <c r="Y155" s="130">
        <v>8</v>
      </c>
      <c r="AH155" s="85">
        <f t="shared" si="20"/>
        <v>13.652693816685344</v>
      </c>
      <c r="AI155" s="85">
        <f t="shared" si="21"/>
        <v>11.709473318755796</v>
      </c>
      <c r="AJ155" s="85">
        <f t="shared" si="22"/>
        <v>9.871773318755796</v>
      </c>
      <c r="AK155" s="85">
        <f t="shared" si="23"/>
        <v>6.791712216650159</v>
      </c>
    </row>
    <row r="156" spans="1:37" ht="11.25">
      <c r="A156" s="178">
        <v>39596</v>
      </c>
      <c r="B156" s="162">
        <v>8.7</v>
      </c>
      <c r="C156" s="7">
        <v>8.5</v>
      </c>
      <c r="D156" s="81">
        <v>12.5</v>
      </c>
      <c r="E156" s="81">
        <v>8.1</v>
      </c>
      <c r="F156" s="63">
        <f t="shared" si="18"/>
        <v>10.3</v>
      </c>
      <c r="G156" s="63">
        <f t="shared" si="17"/>
        <v>97.23288032608691</v>
      </c>
      <c r="H156" s="60">
        <f t="shared" si="19"/>
        <v>8.286204902810386</v>
      </c>
      <c r="I156" s="164">
        <v>7.5</v>
      </c>
      <c r="J156" s="81">
        <v>8</v>
      </c>
      <c r="K156" s="81" t="s">
        <v>442</v>
      </c>
      <c r="L156" s="81">
        <v>4</v>
      </c>
      <c r="M156" s="81"/>
      <c r="N156" s="81">
        <v>16.7</v>
      </c>
      <c r="O156" s="81" t="s">
        <v>387</v>
      </c>
      <c r="P156" s="7">
        <v>17.6</v>
      </c>
      <c r="Q156" s="205"/>
      <c r="R156" s="81"/>
      <c r="S156" s="81">
        <v>1002.8</v>
      </c>
      <c r="T156" s="217" t="s">
        <v>181</v>
      </c>
      <c r="U156" s="81"/>
      <c r="V156" s="81"/>
      <c r="X156" s="130">
        <v>17.1</v>
      </c>
      <c r="Y156" s="130">
        <v>8</v>
      </c>
      <c r="AH156" s="85">
        <f t="shared" si="20"/>
        <v>11.244461571652899</v>
      </c>
      <c r="AI156" s="85">
        <f t="shared" si="21"/>
        <v>11.093113863278093</v>
      </c>
      <c r="AJ156" s="85">
        <f t="shared" si="22"/>
        <v>10.933313863278094</v>
      </c>
      <c r="AK156" s="85">
        <f t="shared" si="23"/>
        <v>8.286204902810386</v>
      </c>
    </row>
    <row r="157" spans="1:37" ht="11.25">
      <c r="A157" s="178">
        <v>39597</v>
      </c>
      <c r="B157" s="162">
        <v>9</v>
      </c>
      <c r="C157" s="7">
        <v>8</v>
      </c>
      <c r="D157" s="81">
        <v>13.3</v>
      </c>
      <c r="E157" s="81">
        <v>8.2</v>
      </c>
      <c r="F157" s="63">
        <f t="shared" si="18"/>
        <v>10.75</v>
      </c>
      <c r="G157" s="63">
        <f t="shared" si="17"/>
        <v>86.48069505794702</v>
      </c>
      <c r="H157" s="60">
        <f t="shared" si="19"/>
        <v>6.867844770850752</v>
      </c>
      <c r="I157" s="164">
        <v>7.5</v>
      </c>
      <c r="J157" s="81">
        <v>8</v>
      </c>
      <c r="K157" s="81" t="s">
        <v>442</v>
      </c>
      <c r="L157" s="168" t="s">
        <v>134</v>
      </c>
      <c r="M157" s="81"/>
      <c r="N157" s="81">
        <v>9</v>
      </c>
      <c r="O157" s="81" t="s">
        <v>441</v>
      </c>
      <c r="P157" s="7">
        <v>14</v>
      </c>
      <c r="Q157" s="205"/>
      <c r="R157" s="81"/>
      <c r="S157" s="81">
        <v>1006.7</v>
      </c>
      <c r="T157" s="217" t="s">
        <v>363</v>
      </c>
      <c r="U157" s="81"/>
      <c r="V157" s="81"/>
      <c r="X157" s="130">
        <v>17.2</v>
      </c>
      <c r="Y157" s="130">
        <v>8</v>
      </c>
      <c r="AH157" s="85">
        <f t="shared" si="20"/>
        <v>11.474893337456098</v>
      </c>
      <c r="AI157" s="85">
        <f t="shared" si="21"/>
        <v>10.722567515390086</v>
      </c>
      <c r="AJ157" s="85">
        <f t="shared" si="22"/>
        <v>9.923567515390086</v>
      </c>
      <c r="AK157" s="85">
        <f t="shared" si="23"/>
        <v>6.867844770850752</v>
      </c>
    </row>
    <row r="158" spans="1:37" ht="11.25">
      <c r="A158" s="178">
        <v>39598</v>
      </c>
      <c r="B158" s="162">
        <v>11.2</v>
      </c>
      <c r="C158" s="7">
        <v>10.9</v>
      </c>
      <c r="D158" s="81">
        <v>16.3</v>
      </c>
      <c r="E158" s="81">
        <v>9</v>
      </c>
      <c r="F158" s="63">
        <f t="shared" si="18"/>
        <v>12.65</v>
      </c>
      <c r="G158" s="63">
        <f t="shared" si="17"/>
        <v>96.22384798863268</v>
      </c>
      <c r="H158" s="60">
        <f t="shared" si="19"/>
        <v>10.621234738775833</v>
      </c>
      <c r="I158" s="164">
        <v>8</v>
      </c>
      <c r="J158" s="81">
        <v>8</v>
      </c>
      <c r="K158" s="81" t="s">
        <v>63</v>
      </c>
      <c r="L158" s="168" t="s">
        <v>480</v>
      </c>
      <c r="M158" s="81"/>
      <c r="N158" s="81">
        <v>9.9</v>
      </c>
      <c r="O158" s="81" t="s">
        <v>442</v>
      </c>
      <c r="P158" s="7">
        <v>0.6</v>
      </c>
      <c r="Q158" s="205"/>
      <c r="R158" s="81"/>
      <c r="S158" s="81">
        <v>1012.5</v>
      </c>
      <c r="T158" s="217" t="s">
        <v>388</v>
      </c>
      <c r="U158" s="81"/>
      <c r="V158" s="81"/>
      <c r="X158" s="130">
        <v>17.5</v>
      </c>
      <c r="Y158" s="130">
        <v>8.3</v>
      </c>
      <c r="AH158" s="85">
        <f t="shared" si="20"/>
        <v>13.295654505920231</v>
      </c>
      <c r="AI158" s="85">
        <f t="shared" si="21"/>
        <v>13.033290380870474</v>
      </c>
      <c r="AJ158" s="85">
        <f t="shared" si="22"/>
        <v>12.793590380870475</v>
      </c>
      <c r="AK158" s="85">
        <f t="shared" si="23"/>
        <v>10.621234738775833</v>
      </c>
    </row>
    <row r="159" spans="1:37" ht="12" thickBot="1">
      <c r="A159" s="179">
        <v>39599</v>
      </c>
      <c r="B159" s="182">
        <v>16.3</v>
      </c>
      <c r="C159" s="145">
        <v>14.4</v>
      </c>
      <c r="D159" s="147">
        <v>21.3</v>
      </c>
      <c r="E159" s="147">
        <v>11.2</v>
      </c>
      <c r="F159" s="72">
        <f t="shared" si="18"/>
        <v>16.25</v>
      </c>
      <c r="G159" s="72">
        <f t="shared" si="17"/>
        <v>80.32008277817225</v>
      </c>
      <c r="H159" s="73">
        <f t="shared" si="19"/>
        <v>12.906984715691713</v>
      </c>
      <c r="I159" s="183">
        <v>10.6</v>
      </c>
      <c r="J159" s="147">
        <v>3</v>
      </c>
      <c r="K159" s="147" t="s">
        <v>442</v>
      </c>
      <c r="L159" s="147">
        <v>2</v>
      </c>
      <c r="M159" s="147"/>
      <c r="N159" s="147">
        <v>16</v>
      </c>
      <c r="O159" s="147" t="s">
        <v>339</v>
      </c>
      <c r="P159" s="145">
        <v>0</v>
      </c>
      <c r="Q159" s="225"/>
      <c r="R159" s="147"/>
      <c r="S159" s="147">
        <v>1020.7</v>
      </c>
      <c r="T159" s="214" t="s">
        <v>118</v>
      </c>
      <c r="U159" s="147"/>
      <c r="V159" s="147"/>
      <c r="X159" s="130">
        <v>17.7</v>
      </c>
      <c r="Y159" s="130">
        <v>8.1</v>
      </c>
      <c r="AH159" s="85">
        <f t="shared" si="20"/>
        <v>18.524367818852948</v>
      </c>
      <c r="AI159" s="85">
        <f t="shared" si="21"/>
        <v>16.39688756623579</v>
      </c>
      <c r="AJ159" s="85">
        <f t="shared" si="22"/>
        <v>14.87878756623579</v>
      </c>
      <c r="AK159" s="85">
        <f t="shared" si="23"/>
        <v>12.906984715691713</v>
      </c>
    </row>
    <row r="160" spans="1:37" s="155" customFormat="1" ht="12" thickBot="1">
      <c r="A160" s="180">
        <v>39600</v>
      </c>
      <c r="B160" s="185">
        <v>12.6</v>
      </c>
      <c r="C160" s="186">
        <v>9</v>
      </c>
      <c r="D160" s="154">
        <v>16.8</v>
      </c>
      <c r="E160" s="154">
        <v>7.1</v>
      </c>
      <c r="F160" s="74">
        <f t="shared" si="18"/>
        <v>11.95</v>
      </c>
      <c r="G160" s="74">
        <f t="shared" si="17"/>
        <v>58.964759468623186</v>
      </c>
      <c r="H160" s="75">
        <f t="shared" si="19"/>
        <v>4.799559614449467</v>
      </c>
      <c r="I160" s="189">
        <v>5.4</v>
      </c>
      <c r="J160" s="154">
        <v>2</v>
      </c>
      <c r="K160" s="154" t="s">
        <v>63</v>
      </c>
      <c r="L160" s="154">
        <v>3</v>
      </c>
      <c r="M160" s="154"/>
      <c r="N160" s="154">
        <v>20.1</v>
      </c>
      <c r="O160" s="154" t="s">
        <v>448</v>
      </c>
      <c r="P160" s="186">
        <v>0</v>
      </c>
      <c r="Q160" s="203"/>
      <c r="R160" s="154"/>
      <c r="S160" s="154">
        <v>1024.3</v>
      </c>
      <c r="T160" s="221" t="s">
        <v>37</v>
      </c>
      <c r="U160" s="154"/>
      <c r="V160" s="154"/>
      <c r="X160" s="156">
        <v>17.8</v>
      </c>
      <c r="Y160" s="156">
        <v>8.4</v>
      </c>
      <c r="AH160" s="155">
        <f t="shared" si="20"/>
        <v>14.58242756341879</v>
      </c>
      <c r="AI160" s="155">
        <f t="shared" si="21"/>
        <v>11.474893337456098</v>
      </c>
      <c r="AJ160" s="155">
        <f t="shared" si="22"/>
        <v>8.598493337456098</v>
      </c>
      <c r="AK160" s="155">
        <f t="shared" si="23"/>
        <v>4.799559614449467</v>
      </c>
    </row>
    <row r="161" spans="1:37" ht="11.25">
      <c r="A161" s="181">
        <v>39601</v>
      </c>
      <c r="B161" s="157">
        <v>13.3</v>
      </c>
      <c r="C161" s="158">
        <v>10.1</v>
      </c>
      <c r="D161" s="161">
        <v>18.7</v>
      </c>
      <c r="E161" s="161">
        <v>7.9</v>
      </c>
      <c r="F161" s="63">
        <f t="shared" si="18"/>
        <v>13.3</v>
      </c>
      <c r="G161" s="63">
        <f t="shared" si="17"/>
        <v>64.18865381340619</v>
      </c>
      <c r="H161" s="60">
        <f t="shared" si="19"/>
        <v>6.684125810412468</v>
      </c>
      <c r="I161" s="160">
        <v>4.5</v>
      </c>
      <c r="J161" s="161">
        <v>3</v>
      </c>
      <c r="K161" s="161" t="s">
        <v>63</v>
      </c>
      <c r="L161" s="161">
        <v>4</v>
      </c>
      <c r="M161" s="161"/>
      <c r="N161" s="161">
        <v>15.1</v>
      </c>
      <c r="O161" s="161" t="s">
        <v>447</v>
      </c>
      <c r="P161" s="158">
        <v>0</v>
      </c>
      <c r="Q161" s="204"/>
      <c r="R161" s="161"/>
      <c r="S161" s="161">
        <v>1030.6</v>
      </c>
      <c r="T161" s="216" t="s">
        <v>92</v>
      </c>
      <c r="U161" s="161"/>
      <c r="V161" s="161"/>
      <c r="X161" s="130">
        <v>17.9</v>
      </c>
      <c r="Y161" s="130">
        <v>8.8</v>
      </c>
      <c r="AH161" s="85">
        <f t="shared" si="20"/>
        <v>15.265917559839318</v>
      </c>
      <c r="AI161" s="85">
        <f t="shared" si="21"/>
        <v>12.355786973925246</v>
      </c>
      <c r="AJ161" s="85">
        <f t="shared" si="22"/>
        <v>9.798986973925246</v>
      </c>
      <c r="AK161" s="85">
        <f t="shared" si="23"/>
        <v>6.684125810412468</v>
      </c>
    </row>
    <row r="162" spans="1:37" ht="11.25">
      <c r="A162" s="178">
        <v>39602</v>
      </c>
      <c r="B162" s="162">
        <v>14.8</v>
      </c>
      <c r="C162" s="7">
        <v>12.5</v>
      </c>
      <c r="D162" s="81">
        <v>19.8</v>
      </c>
      <c r="E162" s="206">
        <v>4.7</v>
      </c>
      <c r="F162" s="63">
        <f t="shared" si="18"/>
        <v>12.25</v>
      </c>
      <c r="G162" s="63">
        <f t="shared" si="17"/>
        <v>75.17710134560949</v>
      </c>
      <c r="H162" s="60">
        <f t="shared" si="19"/>
        <v>10.451223057697964</v>
      </c>
      <c r="I162" s="164">
        <v>1</v>
      </c>
      <c r="J162" s="81">
        <v>1</v>
      </c>
      <c r="K162" s="81" t="s">
        <v>442</v>
      </c>
      <c r="L162" s="168" t="s">
        <v>480</v>
      </c>
      <c r="M162" s="81"/>
      <c r="N162" s="81">
        <v>14.7</v>
      </c>
      <c r="O162" s="81" t="s">
        <v>443</v>
      </c>
      <c r="P162" s="7">
        <v>0</v>
      </c>
      <c r="Q162" s="205"/>
      <c r="R162" s="81"/>
      <c r="S162" s="81">
        <v>1034</v>
      </c>
      <c r="T162" s="217" t="s">
        <v>375</v>
      </c>
      <c r="U162" s="81"/>
      <c r="V162" s="81"/>
      <c r="X162" s="130">
        <v>18.1</v>
      </c>
      <c r="Y162" s="130">
        <v>8.7</v>
      </c>
      <c r="AH162" s="85">
        <f t="shared" si="20"/>
        <v>16.8260215853932</v>
      </c>
      <c r="AI162" s="85">
        <f t="shared" si="21"/>
        <v>14.487015299685174</v>
      </c>
      <c r="AJ162" s="85">
        <f t="shared" si="22"/>
        <v>12.649315299685174</v>
      </c>
      <c r="AK162" s="85">
        <f t="shared" si="23"/>
        <v>10.451223057697964</v>
      </c>
    </row>
    <row r="163" spans="1:37" ht="11.25">
      <c r="A163" s="178">
        <v>39603</v>
      </c>
      <c r="B163" s="162">
        <v>13.5</v>
      </c>
      <c r="C163" s="7">
        <v>10.4</v>
      </c>
      <c r="D163" s="81">
        <v>18.5</v>
      </c>
      <c r="E163" s="206">
        <v>4.5</v>
      </c>
      <c r="F163" s="63">
        <f t="shared" si="18"/>
        <v>11.5</v>
      </c>
      <c r="G163" s="63">
        <f t="shared" si="17"/>
        <v>65.49225679938925</v>
      </c>
      <c r="H163" s="60">
        <f t="shared" si="19"/>
        <v>7.166730136772831</v>
      </c>
      <c r="I163" s="164">
        <v>1.3</v>
      </c>
      <c r="J163" s="81">
        <v>1</v>
      </c>
      <c r="K163" s="81" t="s">
        <v>442</v>
      </c>
      <c r="L163" s="81">
        <v>4</v>
      </c>
      <c r="M163" s="81"/>
      <c r="N163" s="81">
        <v>19</v>
      </c>
      <c r="O163" s="81" t="s">
        <v>443</v>
      </c>
      <c r="P163" s="7">
        <v>0</v>
      </c>
      <c r="Q163" s="205"/>
      <c r="R163" s="81"/>
      <c r="S163" s="81">
        <v>1030</v>
      </c>
      <c r="T163" s="217" t="s">
        <v>7</v>
      </c>
      <c r="U163" s="81"/>
      <c r="V163" s="81"/>
      <c r="X163" s="130">
        <v>18.4</v>
      </c>
      <c r="Y163" s="130">
        <v>8.8</v>
      </c>
      <c r="AH163" s="85">
        <f t="shared" si="20"/>
        <v>15.4662986641253</v>
      </c>
      <c r="AI163" s="85">
        <f t="shared" si="21"/>
        <v>12.606128038469452</v>
      </c>
      <c r="AJ163" s="85">
        <f t="shared" si="22"/>
        <v>10.129228038469453</v>
      </c>
      <c r="AK163" s="85">
        <f t="shared" si="23"/>
        <v>7.166730136772831</v>
      </c>
    </row>
    <row r="164" spans="1:37" ht="12" customHeight="1">
      <c r="A164" s="178">
        <v>39604</v>
      </c>
      <c r="B164" s="162">
        <v>11.1</v>
      </c>
      <c r="C164" s="7">
        <v>10.4</v>
      </c>
      <c r="D164" s="226">
        <v>14.1</v>
      </c>
      <c r="E164" s="81">
        <v>10.2</v>
      </c>
      <c r="F164" s="63">
        <f t="shared" si="18"/>
        <v>12.149999999999999</v>
      </c>
      <c r="G164" s="63">
        <f t="shared" si="17"/>
        <v>91.21072319779309</v>
      </c>
      <c r="H164" s="60">
        <f t="shared" si="19"/>
        <v>9.722290109796425</v>
      </c>
      <c r="I164" s="164">
        <v>8.1</v>
      </c>
      <c r="J164" s="81">
        <v>8</v>
      </c>
      <c r="K164" s="81" t="s">
        <v>442</v>
      </c>
      <c r="L164" s="81">
        <v>2</v>
      </c>
      <c r="M164" s="81"/>
      <c r="N164" s="81">
        <v>15.1</v>
      </c>
      <c r="O164" s="81" t="s">
        <v>387</v>
      </c>
      <c r="P164" s="7">
        <v>0</v>
      </c>
      <c r="Q164" s="205"/>
      <c r="R164" s="81"/>
      <c r="S164" s="81">
        <v>1024.1</v>
      </c>
      <c r="T164" s="222" t="s">
        <v>217</v>
      </c>
      <c r="U164" s="81"/>
      <c r="V164" s="81"/>
      <c r="X164" s="130">
        <v>18.2</v>
      </c>
      <c r="Y164" s="130">
        <v>9</v>
      </c>
      <c r="AH164" s="85">
        <f t="shared" si="20"/>
        <v>13.207688324480838</v>
      </c>
      <c r="AI164" s="85">
        <f t="shared" si="21"/>
        <v>12.606128038469452</v>
      </c>
      <c r="AJ164" s="85">
        <f t="shared" si="22"/>
        <v>12.046828038469453</v>
      </c>
      <c r="AK164" s="85">
        <f t="shared" si="23"/>
        <v>9.722290109796425</v>
      </c>
    </row>
    <row r="165" spans="1:37" ht="11.25">
      <c r="A165" s="178">
        <v>39605</v>
      </c>
      <c r="B165" s="162">
        <v>9.2</v>
      </c>
      <c r="C165" s="7">
        <v>8.7</v>
      </c>
      <c r="D165" s="81">
        <v>19.1</v>
      </c>
      <c r="E165" s="81">
        <v>8</v>
      </c>
      <c r="F165" s="63">
        <f t="shared" si="18"/>
        <v>13.55</v>
      </c>
      <c r="G165" s="63">
        <f t="shared" si="17"/>
        <v>93.24334897490643</v>
      </c>
      <c r="H165" s="60">
        <f t="shared" si="19"/>
        <v>8.166814590681412</v>
      </c>
      <c r="I165" s="164">
        <v>7.1</v>
      </c>
      <c r="J165" s="81">
        <v>8</v>
      </c>
      <c r="K165" s="81" t="s">
        <v>442</v>
      </c>
      <c r="L165" s="168" t="s">
        <v>480</v>
      </c>
      <c r="M165" s="81"/>
      <c r="N165" s="81">
        <v>18.2</v>
      </c>
      <c r="O165" s="81" t="s">
        <v>387</v>
      </c>
      <c r="P165" s="7">
        <v>0</v>
      </c>
      <c r="Q165" s="205"/>
      <c r="R165" s="81"/>
      <c r="S165" s="81">
        <v>1024.8</v>
      </c>
      <c r="T165" s="217" t="s">
        <v>191</v>
      </c>
      <c r="U165" s="81"/>
      <c r="V165" s="81"/>
      <c r="X165" s="130">
        <v>18.4</v>
      </c>
      <c r="Y165" s="130">
        <v>9.1</v>
      </c>
      <c r="AH165" s="85">
        <f t="shared" si="20"/>
        <v>11.630815163633265</v>
      </c>
      <c r="AI165" s="85">
        <f t="shared" si="21"/>
        <v>11.244461571652899</v>
      </c>
      <c r="AJ165" s="85">
        <f t="shared" si="22"/>
        <v>10.844961571652899</v>
      </c>
      <c r="AK165" s="85">
        <f t="shared" si="23"/>
        <v>8.166814590681412</v>
      </c>
    </row>
    <row r="166" spans="1:37" ht="11.25">
      <c r="A166" s="178">
        <v>39606</v>
      </c>
      <c r="B166" s="162">
        <v>15.8</v>
      </c>
      <c r="C166" s="7">
        <v>11</v>
      </c>
      <c r="D166" s="81">
        <v>19.9</v>
      </c>
      <c r="E166" s="81">
        <v>7.3</v>
      </c>
      <c r="F166" s="63">
        <f t="shared" si="18"/>
        <v>13.6</v>
      </c>
      <c r="G166" s="63">
        <f t="shared" si="17"/>
        <v>51.749498107246986</v>
      </c>
      <c r="H166" s="60">
        <f t="shared" si="19"/>
        <v>5.903733561402006</v>
      </c>
      <c r="I166" s="164">
        <v>4</v>
      </c>
      <c r="J166" s="81">
        <v>2</v>
      </c>
      <c r="K166" s="81" t="s">
        <v>442</v>
      </c>
      <c r="L166" s="81">
        <v>3</v>
      </c>
      <c r="M166" s="81"/>
      <c r="N166" s="81">
        <v>18.2</v>
      </c>
      <c r="O166" s="81" t="s">
        <v>442</v>
      </c>
      <c r="P166" s="7">
        <v>0</v>
      </c>
      <c r="Q166" s="205"/>
      <c r="R166" s="81"/>
      <c r="S166" s="81">
        <v>1026.6</v>
      </c>
      <c r="T166" s="217" t="s">
        <v>148</v>
      </c>
      <c r="U166" s="81"/>
      <c r="V166" s="81"/>
      <c r="X166" s="130">
        <v>18.3</v>
      </c>
      <c r="Y166" s="130">
        <v>9.4</v>
      </c>
      <c r="AH166" s="85">
        <f t="shared" si="20"/>
        <v>17.942269597987615</v>
      </c>
      <c r="AI166" s="85">
        <f t="shared" si="21"/>
        <v>13.120234466007751</v>
      </c>
      <c r="AJ166" s="85">
        <f t="shared" si="22"/>
        <v>9.285034466007751</v>
      </c>
      <c r="AK166" s="85">
        <f t="shared" si="23"/>
        <v>5.903733561402006</v>
      </c>
    </row>
    <row r="167" spans="1:37" ht="11.25">
      <c r="A167" s="178">
        <v>39607</v>
      </c>
      <c r="B167" s="162">
        <v>12.6</v>
      </c>
      <c r="C167" s="7">
        <v>10.9</v>
      </c>
      <c r="D167" s="81">
        <v>16.6</v>
      </c>
      <c r="E167" s="81">
        <v>7.3</v>
      </c>
      <c r="F167" s="63">
        <f t="shared" si="18"/>
        <v>11.950000000000001</v>
      </c>
      <c r="G167" s="63">
        <f t="shared" si="17"/>
        <v>80.06204954625072</v>
      </c>
      <c r="H167" s="60">
        <f t="shared" si="19"/>
        <v>9.256234049422678</v>
      </c>
      <c r="I167" s="164">
        <v>4</v>
      </c>
      <c r="J167" s="81">
        <v>6</v>
      </c>
      <c r="K167" s="81" t="s">
        <v>442</v>
      </c>
      <c r="L167" s="81">
        <v>3</v>
      </c>
      <c r="M167" s="81"/>
      <c r="N167" s="81">
        <v>16.7</v>
      </c>
      <c r="O167" s="81" t="s">
        <v>443</v>
      </c>
      <c r="P167" s="7">
        <v>0</v>
      </c>
      <c r="Q167" s="205"/>
      <c r="R167" s="81"/>
      <c r="S167" s="81">
        <v>1025.5</v>
      </c>
      <c r="T167" s="217" t="s">
        <v>36</v>
      </c>
      <c r="U167" s="81"/>
      <c r="V167" s="81"/>
      <c r="X167" s="130">
        <v>18.1</v>
      </c>
      <c r="Y167" s="130">
        <v>9.3</v>
      </c>
      <c r="AH167" s="85">
        <f t="shared" si="20"/>
        <v>14.58242756341879</v>
      </c>
      <c r="AI167" s="85">
        <f t="shared" si="21"/>
        <v>13.033290380870474</v>
      </c>
      <c r="AJ167" s="85">
        <f t="shared" si="22"/>
        <v>11.674990380870474</v>
      </c>
      <c r="AK167" s="85">
        <f t="shared" si="23"/>
        <v>9.256234049422678</v>
      </c>
    </row>
    <row r="168" spans="1:37" ht="11.25">
      <c r="A168" s="178">
        <v>39608</v>
      </c>
      <c r="B168" s="162">
        <v>10.5</v>
      </c>
      <c r="C168" s="7">
        <v>9.4</v>
      </c>
      <c r="D168" s="81">
        <v>18</v>
      </c>
      <c r="E168" s="81">
        <v>8.8</v>
      </c>
      <c r="F168" s="63">
        <f t="shared" si="18"/>
        <v>13.4</v>
      </c>
      <c r="G168" s="63">
        <f aca="true" t="shared" si="24" ref="G168:G231">100*(AJ168/AH168)</f>
        <v>85.96703751081142</v>
      </c>
      <c r="H168" s="60">
        <f t="shared" si="19"/>
        <v>8.254378258105767</v>
      </c>
      <c r="I168" s="164">
        <v>8</v>
      </c>
      <c r="J168" s="81">
        <v>8</v>
      </c>
      <c r="K168" s="81" t="s">
        <v>387</v>
      </c>
      <c r="L168" s="81">
        <v>3</v>
      </c>
      <c r="M168" s="81"/>
      <c r="N168" s="81">
        <v>17.1</v>
      </c>
      <c r="O168" s="81" t="s">
        <v>443</v>
      </c>
      <c r="P168" s="7">
        <v>0</v>
      </c>
      <c r="Q168" s="205"/>
      <c r="R168" s="81"/>
      <c r="S168" s="81">
        <v>1019.9</v>
      </c>
      <c r="T168" s="217" t="s">
        <v>71</v>
      </c>
      <c r="U168" s="81"/>
      <c r="V168" s="81"/>
      <c r="X168" s="130">
        <v>18.3</v>
      </c>
      <c r="Y168" s="130">
        <v>9.1</v>
      </c>
      <c r="AH168" s="85">
        <f t="shared" si="20"/>
        <v>12.690561141441451</v>
      </c>
      <c r="AI168" s="85">
        <f t="shared" si="21"/>
        <v>11.78859945679543</v>
      </c>
      <c r="AJ168" s="85">
        <f t="shared" si="22"/>
        <v>10.90969945679543</v>
      </c>
      <c r="AK168" s="85">
        <f t="shared" si="23"/>
        <v>8.254378258105767</v>
      </c>
    </row>
    <row r="169" spans="1:37" ht="11.25">
      <c r="A169" s="178">
        <v>39609</v>
      </c>
      <c r="B169" s="162">
        <v>10.5</v>
      </c>
      <c r="C169" s="7">
        <v>9</v>
      </c>
      <c r="D169" s="226">
        <v>14.5</v>
      </c>
      <c r="E169" s="81">
        <v>8.5</v>
      </c>
      <c r="F169" s="63">
        <f t="shared" si="18"/>
        <v>11.5</v>
      </c>
      <c r="G169" s="63">
        <f t="shared" si="24"/>
        <v>80.97666622398748</v>
      </c>
      <c r="H169" s="60">
        <f t="shared" si="19"/>
        <v>7.377338475139887</v>
      </c>
      <c r="I169" s="164">
        <v>4.9</v>
      </c>
      <c r="J169" s="81">
        <v>8</v>
      </c>
      <c r="K169" s="81" t="s">
        <v>444</v>
      </c>
      <c r="L169" s="81">
        <v>2</v>
      </c>
      <c r="M169" s="81"/>
      <c r="N169" s="81">
        <v>12.9</v>
      </c>
      <c r="O169" s="81" t="s">
        <v>505</v>
      </c>
      <c r="P169" s="7">
        <v>0.1</v>
      </c>
      <c r="Q169" s="205"/>
      <c r="R169" s="81"/>
      <c r="S169" s="81">
        <v>1017.5</v>
      </c>
      <c r="T169" s="217" t="s">
        <v>253</v>
      </c>
      <c r="U169" s="81"/>
      <c r="V169" s="81"/>
      <c r="X169" s="130">
        <v>18.2</v>
      </c>
      <c r="Y169" s="130">
        <v>9.4</v>
      </c>
      <c r="AH169" s="85">
        <f t="shared" si="20"/>
        <v>12.690561141441451</v>
      </c>
      <c r="AI169" s="85">
        <f t="shared" si="21"/>
        <v>11.474893337456098</v>
      </c>
      <c r="AJ169" s="85">
        <f t="shared" si="22"/>
        <v>10.2763933374561</v>
      </c>
      <c r="AK169" s="85">
        <f t="shared" si="23"/>
        <v>7.377338475139887</v>
      </c>
    </row>
    <row r="170" spans="1:37" ht="11.25">
      <c r="A170" s="178">
        <v>39610</v>
      </c>
      <c r="B170" s="162">
        <v>11.3</v>
      </c>
      <c r="C170" s="7">
        <v>10.4</v>
      </c>
      <c r="D170" s="81">
        <v>19</v>
      </c>
      <c r="E170" s="81">
        <v>8.3</v>
      </c>
      <c r="F170" s="63">
        <f t="shared" si="18"/>
        <v>13.65</v>
      </c>
      <c r="G170" s="63">
        <f t="shared" si="24"/>
        <v>88.81431285592835</v>
      </c>
      <c r="H170" s="60">
        <f t="shared" si="19"/>
        <v>9.523573040871716</v>
      </c>
      <c r="I170" s="164">
        <v>5.8</v>
      </c>
      <c r="J170" s="81">
        <v>8</v>
      </c>
      <c r="K170" s="81" t="s">
        <v>444</v>
      </c>
      <c r="L170" s="168" t="s">
        <v>134</v>
      </c>
      <c r="M170" s="81"/>
      <c r="N170" s="81">
        <v>16.7</v>
      </c>
      <c r="O170" s="81" t="s">
        <v>505</v>
      </c>
      <c r="P170" s="7">
        <v>0.3</v>
      </c>
      <c r="Q170" s="205"/>
      <c r="R170" s="81"/>
      <c r="S170" s="81">
        <v>1013.3</v>
      </c>
      <c r="T170" s="217" t="s">
        <v>399</v>
      </c>
      <c r="U170" s="81"/>
      <c r="V170" s="81"/>
      <c r="X170" s="130">
        <v>18.3</v>
      </c>
      <c r="Y170" s="130">
        <v>9.3</v>
      </c>
      <c r="AH170" s="85">
        <f t="shared" si="20"/>
        <v>13.384135570301822</v>
      </c>
      <c r="AI170" s="85">
        <f t="shared" si="21"/>
        <v>12.606128038469452</v>
      </c>
      <c r="AJ170" s="85">
        <f t="shared" si="22"/>
        <v>11.88702803846945</v>
      </c>
      <c r="AK170" s="85">
        <f t="shared" si="23"/>
        <v>9.523573040871716</v>
      </c>
    </row>
    <row r="171" spans="1:37" ht="11.25">
      <c r="A171" s="178">
        <v>39611</v>
      </c>
      <c r="B171" s="162">
        <v>16.6</v>
      </c>
      <c r="C171" s="7">
        <v>15.1</v>
      </c>
      <c r="D171" s="81">
        <v>19.6</v>
      </c>
      <c r="E171" s="81">
        <v>11.3</v>
      </c>
      <c r="F171" s="63">
        <f t="shared" si="18"/>
        <v>15.450000000000001</v>
      </c>
      <c r="G171" s="63">
        <f t="shared" si="24"/>
        <v>84.50490425532054</v>
      </c>
      <c r="H171" s="60">
        <f t="shared" si="19"/>
        <v>13.979172440703993</v>
      </c>
      <c r="I171" s="164">
        <v>10.5</v>
      </c>
      <c r="J171" s="81">
        <v>6</v>
      </c>
      <c r="K171" s="81" t="s">
        <v>446</v>
      </c>
      <c r="L171" s="168" t="s">
        <v>91</v>
      </c>
      <c r="M171" s="81"/>
      <c r="N171" s="81">
        <v>22.4</v>
      </c>
      <c r="O171" s="81" t="s">
        <v>446</v>
      </c>
      <c r="P171" s="7">
        <v>4</v>
      </c>
      <c r="Q171" s="205"/>
      <c r="R171" s="81"/>
      <c r="S171" s="81">
        <v>1008.7</v>
      </c>
      <c r="T171" s="217" t="s">
        <v>492</v>
      </c>
      <c r="U171" s="81"/>
      <c r="V171" s="81"/>
      <c r="X171" s="130">
        <v>18.5</v>
      </c>
      <c r="Y171" s="130">
        <v>9.7</v>
      </c>
      <c r="AH171" s="85">
        <f t="shared" si="20"/>
        <v>18.881520606251</v>
      </c>
      <c r="AI171" s="85">
        <f t="shared" si="21"/>
        <v>17.154310910261028</v>
      </c>
      <c r="AJ171" s="85">
        <f t="shared" si="22"/>
        <v>15.955810910261027</v>
      </c>
      <c r="AK171" s="85">
        <f t="shared" si="23"/>
        <v>13.979172440703993</v>
      </c>
    </row>
    <row r="172" spans="1:37" ht="11.25">
      <c r="A172" s="178">
        <v>39612</v>
      </c>
      <c r="B172" s="162">
        <v>15.7</v>
      </c>
      <c r="C172" s="7">
        <v>14.2</v>
      </c>
      <c r="D172" s="81">
        <v>17.8</v>
      </c>
      <c r="E172" s="81">
        <v>12.1</v>
      </c>
      <c r="F172" s="63">
        <f t="shared" si="18"/>
        <v>14.95</v>
      </c>
      <c r="G172" s="63">
        <f t="shared" si="24"/>
        <v>84.06786497088201</v>
      </c>
      <c r="H172" s="60">
        <f t="shared" si="19"/>
        <v>13.018194555456255</v>
      </c>
      <c r="I172" s="164">
        <v>11.3</v>
      </c>
      <c r="J172" s="81">
        <v>7</v>
      </c>
      <c r="K172" s="81" t="s">
        <v>446</v>
      </c>
      <c r="L172" s="168" t="s">
        <v>91</v>
      </c>
      <c r="M172" s="81"/>
      <c r="N172" s="81">
        <v>37.9</v>
      </c>
      <c r="O172" s="81" t="s">
        <v>339</v>
      </c>
      <c r="P172" s="7">
        <v>8.6</v>
      </c>
      <c r="Q172" s="205"/>
      <c r="R172" s="81"/>
      <c r="S172" s="81">
        <v>1005.7</v>
      </c>
      <c r="T172" s="217" t="s">
        <v>166</v>
      </c>
      <c r="U172" s="81"/>
      <c r="V172" s="81"/>
      <c r="X172" s="130">
        <v>18.6</v>
      </c>
      <c r="Y172" s="130">
        <v>9.6</v>
      </c>
      <c r="AH172" s="85">
        <f t="shared" si="20"/>
        <v>17.82779541421407</v>
      </c>
      <c r="AI172" s="85">
        <f t="shared" si="21"/>
        <v>16.185946976106578</v>
      </c>
      <c r="AJ172" s="85">
        <f t="shared" si="22"/>
        <v>14.987446976106579</v>
      </c>
      <c r="AK172" s="85">
        <f t="shared" si="23"/>
        <v>13.018194555456255</v>
      </c>
    </row>
    <row r="173" spans="1:37" ht="11.25">
      <c r="A173" s="178">
        <v>39613</v>
      </c>
      <c r="B173" s="162">
        <v>14.6</v>
      </c>
      <c r="C173" s="7">
        <v>13</v>
      </c>
      <c r="D173" s="81">
        <v>17.5</v>
      </c>
      <c r="E173" s="81">
        <v>7</v>
      </c>
      <c r="F173" s="63">
        <f t="shared" si="18"/>
        <v>12.25</v>
      </c>
      <c r="G173" s="63">
        <f t="shared" si="24"/>
        <v>82.42640561461728</v>
      </c>
      <c r="H173" s="60">
        <f t="shared" si="19"/>
        <v>11.642612576432521</v>
      </c>
      <c r="I173" s="164">
        <v>4.1</v>
      </c>
      <c r="J173" s="81">
        <v>7</v>
      </c>
      <c r="K173" s="81" t="s">
        <v>445</v>
      </c>
      <c r="L173" s="81">
        <v>4</v>
      </c>
      <c r="M173" s="81"/>
      <c r="N173" s="81">
        <v>21.2</v>
      </c>
      <c r="O173" s="81" t="s">
        <v>479</v>
      </c>
      <c r="P173" s="7">
        <v>9.8</v>
      </c>
      <c r="Q173" s="205"/>
      <c r="R173" s="81"/>
      <c r="S173" s="81">
        <v>1015.9</v>
      </c>
      <c r="T173" s="217" t="s">
        <v>227</v>
      </c>
      <c r="U173" s="81"/>
      <c r="V173" s="81"/>
      <c r="X173" s="130">
        <v>18.4</v>
      </c>
      <c r="Y173" s="130">
        <v>9.4</v>
      </c>
      <c r="AH173" s="85">
        <f t="shared" si="20"/>
        <v>16.61023797035605</v>
      </c>
      <c r="AI173" s="85">
        <f t="shared" si="21"/>
        <v>14.96962212299885</v>
      </c>
      <c r="AJ173" s="85">
        <f t="shared" si="22"/>
        <v>13.69122212299885</v>
      </c>
      <c r="AK173" s="85">
        <f t="shared" si="23"/>
        <v>11.642612576432521</v>
      </c>
    </row>
    <row r="174" spans="1:37" ht="11.25">
      <c r="A174" s="178">
        <v>39614</v>
      </c>
      <c r="B174" s="162">
        <v>11.7</v>
      </c>
      <c r="C174" s="7">
        <v>9.7</v>
      </c>
      <c r="D174" s="226">
        <v>15.6</v>
      </c>
      <c r="E174" s="81">
        <v>8.7</v>
      </c>
      <c r="F174" s="63">
        <f t="shared" si="18"/>
        <v>12.149999999999999</v>
      </c>
      <c r="G174" s="63">
        <f t="shared" si="24"/>
        <v>75.89763589078841</v>
      </c>
      <c r="H174" s="60">
        <f t="shared" si="19"/>
        <v>7.595484776737157</v>
      </c>
      <c r="I174" s="164">
        <v>6.4</v>
      </c>
      <c r="J174" s="81">
        <v>7</v>
      </c>
      <c r="K174" s="81" t="s">
        <v>339</v>
      </c>
      <c r="L174" s="168" t="s">
        <v>91</v>
      </c>
      <c r="M174" s="81"/>
      <c r="N174" s="81">
        <v>32.6</v>
      </c>
      <c r="O174" s="81" t="s">
        <v>339</v>
      </c>
      <c r="P174" s="7">
        <v>1.8</v>
      </c>
      <c r="Q174" s="205"/>
      <c r="R174" s="81"/>
      <c r="S174" s="81">
        <v>1005.9</v>
      </c>
      <c r="T174" s="217" t="s">
        <v>249</v>
      </c>
      <c r="U174" s="81"/>
      <c r="V174" s="81"/>
      <c r="X174" s="130">
        <v>18.7</v>
      </c>
      <c r="Y174" s="130">
        <v>9.2</v>
      </c>
      <c r="AH174" s="85">
        <f t="shared" si="20"/>
        <v>13.743260220579202</v>
      </c>
      <c r="AI174" s="85">
        <f t="shared" si="21"/>
        <v>12.028809601738768</v>
      </c>
      <c r="AJ174" s="85">
        <f t="shared" si="22"/>
        <v>10.430809601738767</v>
      </c>
      <c r="AK174" s="85">
        <f t="shared" si="23"/>
        <v>7.595484776737157</v>
      </c>
    </row>
    <row r="175" spans="1:37" ht="11.25">
      <c r="A175" s="178">
        <v>39615</v>
      </c>
      <c r="B175" s="162">
        <v>15</v>
      </c>
      <c r="C175" s="7">
        <v>13.6</v>
      </c>
      <c r="D175" s="81">
        <v>19</v>
      </c>
      <c r="E175" s="81">
        <v>9.7</v>
      </c>
      <c r="F175" s="63">
        <f t="shared" si="18"/>
        <v>14.35</v>
      </c>
      <c r="G175" s="63">
        <f t="shared" si="24"/>
        <v>84.77194761360978</v>
      </c>
      <c r="H175" s="60">
        <f t="shared" si="19"/>
        <v>12.459735082477007</v>
      </c>
      <c r="I175" s="164">
        <v>8</v>
      </c>
      <c r="J175" s="81">
        <v>4</v>
      </c>
      <c r="K175" s="81" t="s">
        <v>339</v>
      </c>
      <c r="L175" s="168" t="s">
        <v>134</v>
      </c>
      <c r="M175" s="81"/>
      <c r="N175" s="81">
        <v>23.6</v>
      </c>
      <c r="O175" s="81" t="s">
        <v>213</v>
      </c>
      <c r="P175" s="7">
        <v>0</v>
      </c>
      <c r="Q175" s="205"/>
      <c r="R175" s="81"/>
      <c r="S175" s="81">
        <v>1012.5</v>
      </c>
      <c r="T175" s="217" t="s">
        <v>486</v>
      </c>
      <c r="U175" s="81"/>
      <c r="V175" s="81"/>
      <c r="X175" s="130">
        <v>18.8</v>
      </c>
      <c r="Y175" s="130">
        <v>9.7</v>
      </c>
      <c r="AH175" s="85">
        <f t="shared" si="20"/>
        <v>17.04426199146042</v>
      </c>
      <c r="AI175" s="85">
        <f t="shared" si="21"/>
        <v>15.567352846527232</v>
      </c>
      <c r="AJ175" s="85">
        <f t="shared" si="22"/>
        <v>14.448752846527231</v>
      </c>
      <c r="AK175" s="85">
        <f t="shared" si="23"/>
        <v>12.459735082477007</v>
      </c>
    </row>
    <row r="176" spans="1:37" ht="11.25">
      <c r="A176" s="178">
        <v>39616</v>
      </c>
      <c r="B176" s="162">
        <v>13.7</v>
      </c>
      <c r="C176" s="7">
        <v>12</v>
      </c>
      <c r="D176" s="81">
        <v>17.5</v>
      </c>
      <c r="E176" s="81">
        <v>11.6</v>
      </c>
      <c r="F176" s="63">
        <f t="shared" si="18"/>
        <v>14.55</v>
      </c>
      <c r="G176" s="63">
        <f t="shared" si="24"/>
        <v>80.79550607422419</v>
      </c>
      <c r="H176" s="60">
        <f t="shared" si="19"/>
        <v>10.463679164408244</v>
      </c>
      <c r="I176" s="164">
        <v>9.5</v>
      </c>
      <c r="J176" s="81">
        <v>8</v>
      </c>
      <c r="K176" s="81" t="s">
        <v>387</v>
      </c>
      <c r="L176" s="168" t="s">
        <v>134</v>
      </c>
      <c r="M176" s="81"/>
      <c r="N176" s="81">
        <v>18.2</v>
      </c>
      <c r="O176" s="81" t="s">
        <v>442</v>
      </c>
      <c r="P176" s="7">
        <v>0</v>
      </c>
      <c r="Q176" s="205"/>
      <c r="R176" s="81"/>
      <c r="S176" s="81">
        <v>1017</v>
      </c>
      <c r="T176" s="217" t="s">
        <v>395</v>
      </c>
      <c r="U176" s="81"/>
      <c r="V176" s="81"/>
      <c r="X176" s="130">
        <v>19</v>
      </c>
      <c r="Y176" s="130">
        <v>10</v>
      </c>
      <c r="AH176" s="85">
        <f t="shared" si="20"/>
        <v>15.668986535529427</v>
      </c>
      <c r="AI176" s="85">
        <f t="shared" si="21"/>
        <v>14.01813696808305</v>
      </c>
      <c r="AJ176" s="85">
        <f t="shared" si="22"/>
        <v>12.65983696808305</v>
      </c>
      <c r="AK176" s="85">
        <f t="shared" si="23"/>
        <v>10.463679164408244</v>
      </c>
    </row>
    <row r="177" spans="1:37" ht="11.25">
      <c r="A177" s="178">
        <v>39617</v>
      </c>
      <c r="B177" s="162">
        <v>16.1</v>
      </c>
      <c r="C177" s="7">
        <v>13.3</v>
      </c>
      <c r="D177" s="81">
        <v>21.7</v>
      </c>
      <c r="E177" s="81">
        <v>9.8</v>
      </c>
      <c r="F177" s="63">
        <f t="shared" si="18"/>
        <v>15.75</v>
      </c>
      <c r="G177" s="63">
        <f t="shared" si="24"/>
        <v>71.23577576000073</v>
      </c>
      <c r="H177" s="60">
        <f t="shared" si="19"/>
        <v>10.894724276788375</v>
      </c>
      <c r="I177" s="164">
        <v>6.3</v>
      </c>
      <c r="J177" s="81">
        <v>1</v>
      </c>
      <c r="K177" s="81" t="s">
        <v>387</v>
      </c>
      <c r="L177" s="81">
        <v>3</v>
      </c>
      <c r="M177" s="81"/>
      <c r="N177" s="81">
        <v>15.8</v>
      </c>
      <c r="O177" s="81" t="s">
        <v>387</v>
      </c>
      <c r="P177" s="7">
        <v>0</v>
      </c>
      <c r="Q177" s="205"/>
      <c r="R177" s="81"/>
      <c r="S177" s="81">
        <v>1016.3</v>
      </c>
      <c r="T177" s="217" t="s">
        <v>15</v>
      </c>
      <c r="U177" s="81"/>
      <c r="V177" s="81"/>
      <c r="X177" s="130">
        <v>18.9</v>
      </c>
      <c r="Y177" s="130">
        <v>9.7</v>
      </c>
      <c r="AH177" s="85">
        <f t="shared" si="20"/>
        <v>18.289570683885234</v>
      </c>
      <c r="AI177" s="85">
        <f t="shared" si="21"/>
        <v>15.265917559839318</v>
      </c>
      <c r="AJ177" s="85">
        <f t="shared" si="22"/>
        <v>13.028717559839318</v>
      </c>
      <c r="AK177" s="85">
        <f t="shared" si="23"/>
        <v>10.894724276788375</v>
      </c>
    </row>
    <row r="178" spans="1:37" ht="11.25">
      <c r="A178" s="178">
        <v>39618</v>
      </c>
      <c r="B178" s="162">
        <v>16.6</v>
      </c>
      <c r="C178" s="7">
        <v>13.5</v>
      </c>
      <c r="D178" s="81">
        <v>23.9</v>
      </c>
      <c r="E178" s="81">
        <v>15.9</v>
      </c>
      <c r="F178" s="63">
        <f t="shared" si="18"/>
        <v>19.9</v>
      </c>
      <c r="G178" s="63">
        <f t="shared" si="24"/>
        <v>68.79424033160217</v>
      </c>
      <c r="H178" s="60">
        <f t="shared" si="19"/>
        <v>10.849294214704903</v>
      </c>
      <c r="I178" s="164">
        <v>14.5</v>
      </c>
      <c r="J178" s="81">
        <v>5</v>
      </c>
      <c r="K178" s="81" t="s">
        <v>448</v>
      </c>
      <c r="L178" s="81">
        <v>2</v>
      </c>
      <c r="M178" s="81"/>
      <c r="N178" s="81">
        <v>14</v>
      </c>
      <c r="O178" s="81" t="s">
        <v>479</v>
      </c>
      <c r="P178" s="7">
        <v>2.7</v>
      </c>
      <c r="Q178" s="205"/>
      <c r="R178" s="81"/>
      <c r="S178" s="81">
        <v>1015.6</v>
      </c>
      <c r="T178" s="217" t="s">
        <v>450</v>
      </c>
      <c r="U178" s="81"/>
      <c r="V178" s="81"/>
      <c r="X178" s="130">
        <v>19.1</v>
      </c>
      <c r="Y178" s="130">
        <v>10</v>
      </c>
      <c r="AH178" s="85">
        <f t="shared" si="20"/>
        <v>18.881520606251</v>
      </c>
      <c r="AI178" s="85">
        <f t="shared" si="21"/>
        <v>15.4662986641253</v>
      </c>
      <c r="AJ178" s="85">
        <f t="shared" si="22"/>
        <v>12.9893986641253</v>
      </c>
      <c r="AK178" s="85">
        <f t="shared" si="23"/>
        <v>10.849294214704903</v>
      </c>
    </row>
    <row r="179" spans="1:37" ht="11.25">
      <c r="A179" s="178">
        <v>39619</v>
      </c>
      <c r="B179" s="162">
        <v>14</v>
      </c>
      <c r="C179" s="7">
        <v>13.6</v>
      </c>
      <c r="D179" s="81">
        <v>20</v>
      </c>
      <c r="E179" s="81">
        <v>12.1</v>
      </c>
      <c r="F179" s="63">
        <f t="shared" si="18"/>
        <v>16.05</v>
      </c>
      <c r="G179" s="63">
        <f t="shared" si="24"/>
        <v>95.43329666269777</v>
      </c>
      <c r="H179" s="60">
        <f t="shared" si="19"/>
        <v>13.28175602087182</v>
      </c>
      <c r="I179" s="164">
        <v>9</v>
      </c>
      <c r="J179" s="81">
        <v>8</v>
      </c>
      <c r="K179" s="81" t="s">
        <v>387</v>
      </c>
      <c r="L179" s="81">
        <v>3</v>
      </c>
      <c r="M179" s="81"/>
      <c r="N179" s="81">
        <v>12.9</v>
      </c>
      <c r="O179" s="81" t="s">
        <v>387</v>
      </c>
      <c r="P179" s="7">
        <v>5.9</v>
      </c>
      <c r="Q179" s="205"/>
      <c r="R179" s="81"/>
      <c r="S179" s="81">
        <v>1014.9</v>
      </c>
      <c r="T179" s="217" t="s">
        <v>502</v>
      </c>
      <c r="U179" s="81"/>
      <c r="V179" s="81"/>
      <c r="X179" s="130">
        <v>18.9</v>
      </c>
      <c r="Y179" s="130">
        <v>10.2</v>
      </c>
      <c r="AH179" s="85">
        <f t="shared" si="20"/>
        <v>15.977392985196072</v>
      </c>
      <c r="AI179" s="85">
        <f t="shared" si="21"/>
        <v>15.567352846527232</v>
      </c>
      <c r="AJ179" s="85">
        <f t="shared" si="22"/>
        <v>15.24775284652723</v>
      </c>
      <c r="AK179" s="85">
        <f t="shared" si="23"/>
        <v>13.28175602087182</v>
      </c>
    </row>
    <row r="180" spans="1:37" ht="11.25">
      <c r="A180" s="178">
        <v>39620</v>
      </c>
      <c r="B180" s="162">
        <v>15.6</v>
      </c>
      <c r="C180" s="7">
        <v>15</v>
      </c>
      <c r="D180" s="81">
        <v>21.6</v>
      </c>
      <c r="E180" s="81">
        <v>12.8</v>
      </c>
      <c r="F180" s="63">
        <f t="shared" si="18"/>
        <v>17.200000000000003</v>
      </c>
      <c r="G180" s="63">
        <f t="shared" si="24"/>
        <v>93.51302378905243</v>
      </c>
      <c r="H180" s="60">
        <f t="shared" si="19"/>
        <v>14.557653030813768</v>
      </c>
      <c r="I180" s="164">
        <v>12.7</v>
      </c>
      <c r="J180" s="170">
        <v>8</v>
      </c>
      <c r="K180" s="81" t="s">
        <v>447</v>
      </c>
      <c r="L180" s="81">
        <v>2</v>
      </c>
      <c r="M180" s="81"/>
      <c r="N180" s="81">
        <v>20.4</v>
      </c>
      <c r="O180" s="81" t="s">
        <v>446</v>
      </c>
      <c r="P180" s="7">
        <v>6.6</v>
      </c>
      <c r="Q180" s="205"/>
      <c r="R180" s="81"/>
      <c r="S180" s="81">
        <v>1010</v>
      </c>
      <c r="T180" s="217" t="s">
        <v>247</v>
      </c>
      <c r="U180" s="81"/>
      <c r="V180" s="81"/>
      <c r="X180" s="130">
        <v>18.9</v>
      </c>
      <c r="Y180" s="130">
        <v>10.1</v>
      </c>
      <c r="AH180" s="85">
        <f t="shared" si="20"/>
        <v>17.713962526575546</v>
      </c>
      <c r="AI180" s="85">
        <f t="shared" si="21"/>
        <v>17.04426199146042</v>
      </c>
      <c r="AJ180" s="85">
        <f t="shared" si="22"/>
        <v>16.564861991460422</v>
      </c>
      <c r="AK180" s="85">
        <f t="shared" si="23"/>
        <v>14.557653030813768</v>
      </c>
    </row>
    <row r="181" spans="1:37" ht="11.25">
      <c r="A181" s="178">
        <v>39621</v>
      </c>
      <c r="B181" s="162">
        <v>14.9</v>
      </c>
      <c r="C181" s="7">
        <v>13.3</v>
      </c>
      <c r="D181" s="81">
        <v>17.5</v>
      </c>
      <c r="E181" s="81">
        <v>10.6</v>
      </c>
      <c r="F181" s="63">
        <f t="shared" si="18"/>
        <v>14.05</v>
      </c>
      <c r="G181" s="63">
        <f t="shared" si="24"/>
        <v>82.59613417822358</v>
      </c>
      <c r="H181" s="60">
        <f t="shared" si="19"/>
        <v>11.966839304985141</v>
      </c>
      <c r="I181" s="164">
        <v>10</v>
      </c>
      <c r="J181" s="81">
        <v>8</v>
      </c>
      <c r="K181" s="81" t="s">
        <v>446</v>
      </c>
      <c r="L181" s="81">
        <v>5</v>
      </c>
      <c r="M181" s="81"/>
      <c r="N181" s="81">
        <v>27.6</v>
      </c>
      <c r="O181" s="81" t="s">
        <v>213</v>
      </c>
      <c r="P181" s="7">
        <v>5.7</v>
      </c>
      <c r="Q181" s="205"/>
      <c r="R181" s="81"/>
      <c r="S181" s="81">
        <v>1002.6</v>
      </c>
      <c r="T181" s="217" t="s">
        <v>328</v>
      </c>
      <c r="U181" s="81"/>
      <c r="V181" s="81"/>
      <c r="X181" s="130">
        <v>19.2</v>
      </c>
      <c r="Y181" s="130">
        <v>10.3</v>
      </c>
      <c r="AH181" s="85">
        <f t="shared" si="20"/>
        <v>16.934833208606896</v>
      </c>
      <c r="AI181" s="85">
        <f t="shared" si="21"/>
        <v>15.265917559839318</v>
      </c>
      <c r="AJ181" s="85">
        <f t="shared" si="22"/>
        <v>13.987517559839318</v>
      </c>
      <c r="AK181" s="85">
        <f t="shared" si="23"/>
        <v>11.966839304985141</v>
      </c>
    </row>
    <row r="182" spans="1:37" ht="11.25">
      <c r="A182" s="178">
        <v>39622</v>
      </c>
      <c r="B182" s="162">
        <v>13</v>
      </c>
      <c r="C182" s="7">
        <v>12.2</v>
      </c>
      <c r="D182" s="226">
        <v>15</v>
      </c>
      <c r="E182" s="81">
        <v>11</v>
      </c>
      <c r="F182" s="63">
        <f t="shared" si="18"/>
        <v>13</v>
      </c>
      <c r="G182" s="63">
        <f t="shared" si="24"/>
        <v>90.61593089863223</v>
      </c>
      <c r="H182" s="60">
        <f t="shared" si="19"/>
        <v>11.502461188182753</v>
      </c>
      <c r="I182" s="164">
        <v>10</v>
      </c>
      <c r="J182" s="81">
        <v>8</v>
      </c>
      <c r="K182" s="81" t="s">
        <v>339</v>
      </c>
      <c r="L182" s="81">
        <v>5</v>
      </c>
      <c r="M182" s="81"/>
      <c r="N182" s="81">
        <v>28</v>
      </c>
      <c r="O182" s="81" t="s">
        <v>447</v>
      </c>
      <c r="P182" s="7">
        <v>1.9</v>
      </c>
      <c r="Q182" s="205"/>
      <c r="R182" s="81"/>
      <c r="S182" s="81">
        <v>1006.5</v>
      </c>
      <c r="T182" s="217" t="s">
        <v>471</v>
      </c>
      <c r="U182" s="81"/>
      <c r="V182" s="81"/>
      <c r="X182" s="130">
        <v>19</v>
      </c>
      <c r="Y182" s="130">
        <v>10.5</v>
      </c>
      <c r="AH182" s="85">
        <f t="shared" si="20"/>
        <v>14.96962212299885</v>
      </c>
      <c r="AI182" s="85">
        <f t="shared" si="21"/>
        <v>14.204062438763</v>
      </c>
      <c r="AJ182" s="85">
        <f t="shared" si="22"/>
        <v>13.564862438762999</v>
      </c>
      <c r="AK182" s="85">
        <f t="shared" si="23"/>
        <v>11.502461188182753</v>
      </c>
    </row>
    <row r="183" spans="1:37" ht="11.25">
      <c r="A183" s="178">
        <v>39623</v>
      </c>
      <c r="B183" s="162">
        <v>13.1</v>
      </c>
      <c r="C183" s="7">
        <v>11</v>
      </c>
      <c r="D183" s="81">
        <v>17.5</v>
      </c>
      <c r="E183" s="81">
        <v>9.9</v>
      </c>
      <c r="F183" s="63">
        <f t="shared" si="18"/>
        <v>13.7</v>
      </c>
      <c r="G183" s="63">
        <f t="shared" si="24"/>
        <v>75.93888065559717</v>
      </c>
      <c r="H183" s="60">
        <f t="shared" si="19"/>
        <v>8.957935128363925</v>
      </c>
      <c r="I183" s="164">
        <v>9.5</v>
      </c>
      <c r="J183" s="81">
        <v>5</v>
      </c>
      <c r="K183" s="81" t="s">
        <v>479</v>
      </c>
      <c r="L183" s="81">
        <v>4</v>
      </c>
      <c r="M183" s="81"/>
      <c r="N183" s="81">
        <v>21.1</v>
      </c>
      <c r="O183" s="81" t="s">
        <v>447</v>
      </c>
      <c r="P183" s="7">
        <v>0</v>
      </c>
      <c r="Q183" s="205"/>
      <c r="R183" s="81"/>
      <c r="S183" s="81">
        <v>1022.3</v>
      </c>
      <c r="T183" s="217" t="s">
        <v>16</v>
      </c>
      <c r="U183" s="81"/>
      <c r="V183" s="81"/>
      <c r="X183" s="130">
        <v>19.1</v>
      </c>
      <c r="Y183" s="130">
        <v>10.5</v>
      </c>
      <c r="AH183" s="85">
        <f t="shared" si="20"/>
        <v>15.067820814875786</v>
      </c>
      <c r="AI183" s="85">
        <f t="shared" si="21"/>
        <v>13.120234466007751</v>
      </c>
      <c r="AJ183" s="85">
        <f t="shared" si="22"/>
        <v>11.442334466007752</v>
      </c>
      <c r="AK183" s="85">
        <f t="shared" si="23"/>
        <v>8.957935128363925</v>
      </c>
    </row>
    <row r="184" spans="1:37" ht="11.25">
      <c r="A184" s="178">
        <v>39624</v>
      </c>
      <c r="B184" s="162">
        <v>14.2</v>
      </c>
      <c r="C184" s="7">
        <v>12.4</v>
      </c>
      <c r="D184" s="81">
        <v>19.8</v>
      </c>
      <c r="E184" s="81">
        <v>5.9</v>
      </c>
      <c r="F184" s="63">
        <f t="shared" si="18"/>
        <v>12.850000000000001</v>
      </c>
      <c r="G184" s="63">
        <f t="shared" si="24"/>
        <v>80.03209310633704</v>
      </c>
      <c r="H184" s="60">
        <f t="shared" si="19"/>
        <v>10.808234598633907</v>
      </c>
      <c r="I184" s="164">
        <v>2.6</v>
      </c>
      <c r="J184" s="81">
        <v>1</v>
      </c>
      <c r="K184" s="81" t="s">
        <v>448</v>
      </c>
      <c r="L184" s="81">
        <v>3</v>
      </c>
      <c r="M184" s="81"/>
      <c r="N184" s="81">
        <v>15.5</v>
      </c>
      <c r="O184" s="81" t="s">
        <v>339</v>
      </c>
      <c r="P184" s="7">
        <v>0</v>
      </c>
      <c r="Q184" s="205"/>
      <c r="R184" s="81"/>
      <c r="S184" s="81">
        <v>1029.9</v>
      </c>
      <c r="T184" s="217" t="s">
        <v>256</v>
      </c>
      <c r="U184" s="81"/>
      <c r="V184" s="81"/>
      <c r="X184" s="130">
        <v>19.4</v>
      </c>
      <c r="Y184" s="130">
        <v>10.6</v>
      </c>
      <c r="AH184" s="85">
        <f t="shared" si="20"/>
        <v>16.185946976106578</v>
      </c>
      <c r="AI184" s="85">
        <f t="shared" si="21"/>
        <v>14.392152154059962</v>
      </c>
      <c r="AJ184" s="85">
        <f t="shared" si="22"/>
        <v>12.953952154059962</v>
      </c>
      <c r="AK184" s="85">
        <f t="shared" si="23"/>
        <v>10.808234598633907</v>
      </c>
    </row>
    <row r="185" spans="1:37" ht="11.25">
      <c r="A185" s="178">
        <v>39625</v>
      </c>
      <c r="B185" s="162">
        <v>15.2</v>
      </c>
      <c r="C185" s="7">
        <v>14</v>
      </c>
      <c r="D185" s="81">
        <v>19.9</v>
      </c>
      <c r="E185" s="81">
        <v>10.7</v>
      </c>
      <c r="F185" s="63">
        <f t="shared" si="18"/>
        <v>15.299999999999999</v>
      </c>
      <c r="G185" s="63">
        <f t="shared" si="24"/>
        <v>86.98875073420108</v>
      </c>
      <c r="H185" s="60">
        <f t="shared" si="19"/>
        <v>13.04994097104921</v>
      </c>
      <c r="I185" s="164">
        <v>9</v>
      </c>
      <c r="J185" s="81">
        <v>3</v>
      </c>
      <c r="K185" s="81" t="s">
        <v>447</v>
      </c>
      <c r="L185" s="168" t="s">
        <v>480</v>
      </c>
      <c r="M185" s="81"/>
      <c r="N185" s="81">
        <v>20.1</v>
      </c>
      <c r="O185" s="81" t="s">
        <v>339</v>
      </c>
      <c r="P185" s="7">
        <v>0</v>
      </c>
      <c r="Q185" s="205"/>
      <c r="R185" s="81"/>
      <c r="S185" s="81">
        <v>1032</v>
      </c>
      <c r="T185" s="217" t="s">
        <v>223</v>
      </c>
      <c r="U185" s="81"/>
      <c r="V185" s="81"/>
      <c r="X185" s="130">
        <v>19.5</v>
      </c>
      <c r="Y185" s="130">
        <v>10.6</v>
      </c>
      <c r="AH185" s="85">
        <f t="shared" si="20"/>
        <v>17.264982952894922</v>
      </c>
      <c r="AI185" s="85">
        <f t="shared" si="21"/>
        <v>15.977392985196072</v>
      </c>
      <c r="AJ185" s="85">
        <f t="shared" si="22"/>
        <v>15.018592985196072</v>
      </c>
      <c r="AK185" s="85">
        <f t="shared" si="23"/>
        <v>13.04994097104921</v>
      </c>
    </row>
    <row r="186" spans="1:37" ht="11.25">
      <c r="A186" s="178">
        <v>39626</v>
      </c>
      <c r="B186" s="162">
        <v>13.9</v>
      </c>
      <c r="C186" s="7">
        <v>12</v>
      </c>
      <c r="D186" s="81">
        <v>17.5</v>
      </c>
      <c r="E186" s="81">
        <v>8.9</v>
      </c>
      <c r="F186" s="63">
        <f t="shared" si="18"/>
        <v>13.2</v>
      </c>
      <c r="G186" s="63">
        <f t="shared" si="24"/>
        <v>78.74533203819195</v>
      </c>
      <c r="H186" s="60">
        <f t="shared" si="19"/>
        <v>10.273510074081726</v>
      </c>
      <c r="I186" s="164">
        <v>6.5</v>
      </c>
      <c r="J186" s="81">
        <v>5</v>
      </c>
      <c r="K186" s="81" t="s">
        <v>448</v>
      </c>
      <c r="L186" s="81">
        <v>3</v>
      </c>
      <c r="M186" s="81"/>
      <c r="N186" s="81">
        <v>21.2</v>
      </c>
      <c r="O186" s="81" t="s">
        <v>447</v>
      </c>
      <c r="P186" s="7">
        <v>9.2</v>
      </c>
      <c r="Q186" s="205"/>
      <c r="R186" s="81"/>
      <c r="S186" s="81">
        <v>1028.7</v>
      </c>
      <c r="T186" s="217" t="s">
        <v>508</v>
      </c>
      <c r="U186" s="81"/>
      <c r="V186" s="81"/>
      <c r="X186" s="130">
        <v>19.4</v>
      </c>
      <c r="Y186" s="130">
        <v>10.7</v>
      </c>
      <c r="AH186" s="85">
        <f t="shared" si="20"/>
        <v>15.87400375938533</v>
      </c>
      <c r="AI186" s="85">
        <f t="shared" si="21"/>
        <v>14.01813696808305</v>
      </c>
      <c r="AJ186" s="85">
        <f t="shared" si="22"/>
        <v>12.50003696808305</v>
      </c>
      <c r="AK186" s="85">
        <f t="shared" si="23"/>
        <v>10.273510074081726</v>
      </c>
    </row>
    <row r="187" spans="1:37" ht="11.25">
      <c r="A187" s="178">
        <v>39627</v>
      </c>
      <c r="B187" s="162">
        <v>14.6</v>
      </c>
      <c r="C187" s="7">
        <v>14.5</v>
      </c>
      <c r="D187" s="81">
        <v>17.8</v>
      </c>
      <c r="E187" s="81">
        <v>11.7</v>
      </c>
      <c r="F187" s="63">
        <f t="shared" si="18"/>
        <v>14.75</v>
      </c>
      <c r="G187" s="63">
        <f t="shared" si="24"/>
        <v>98.87492348292017</v>
      </c>
      <c r="H187" s="60">
        <f t="shared" si="19"/>
        <v>14.42493973106503</v>
      </c>
      <c r="I187" s="164">
        <v>11.2</v>
      </c>
      <c r="J187" s="81">
        <v>8</v>
      </c>
      <c r="K187" s="81" t="s">
        <v>479</v>
      </c>
      <c r="L187" s="168" t="s">
        <v>480</v>
      </c>
      <c r="M187" s="81"/>
      <c r="N187" s="81">
        <v>27.6</v>
      </c>
      <c r="O187" s="81" t="s">
        <v>339</v>
      </c>
      <c r="P187" s="7">
        <v>0.6</v>
      </c>
      <c r="Q187" s="205"/>
      <c r="R187" s="81"/>
      <c r="S187" s="81">
        <v>1020.7</v>
      </c>
      <c r="T187" s="217" t="s">
        <v>9</v>
      </c>
      <c r="U187" s="81"/>
      <c r="V187" s="81"/>
      <c r="X187" s="130">
        <v>19.9</v>
      </c>
      <c r="Y187" s="130">
        <v>10.9</v>
      </c>
      <c r="AH187" s="85">
        <f t="shared" si="20"/>
        <v>16.61023797035605</v>
      </c>
      <c r="AI187" s="85">
        <f t="shared" si="21"/>
        <v>16.503260083520495</v>
      </c>
      <c r="AJ187" s="85">
        <f t="shared" si="22"/>
        <v>16.423360083520496</v>
      </c>
      <c r="AK187" s="85">
        <f t="shared" si="23"/>
        <v>14.42493973106503</v>
      </c>
    </row>
    <row r="188" spans="1:37" ht="11.25">
      <c r="A188" s="178">
        <v>39628</v>
      </c>
      <c r="B188" s="162">
        <v>13.5</v>
      </c>
      <c r="C188" s="7">
        <v>12</v>
      </c>
      <c r="D188" s="81">
        <v>20.6</v>
      </c>
      <c r="E188" s="81">
        <v>9.7</v>
      </c>
      <c r="F188" s="63">
        <f t="shared" si="18"/>
        <v>15.15</v>
      </c>
      <c r="G188" s="63">
        <f t="shared" si="24"/>
        <v>82.88755601117876</v>
      </c>
      <c r="H188" s="60">
        <f t="shared" si="19"/>
        <v>10.65174775452116</v>
      </c>
      <c r="I188" s="164">
        <v>8</v>
      </c>
      <c r="J188" s="81">
        <v>8</v>
      </c>
      <c r="K188" s="81" t="s">
        <v>479</v>
      </c>
      <c r="L188" s="81">
        <v>2</v>
      </c>
      <c r="M188" s="81"/>
      <c r="N188" s="81">
        <v>17.5</v>
      </c>
      <c r="O188" s="81" t="s">
        <v>446</v>
      </c>
      <c r="P188" s="7">
        <v>0</v>
      </c>
      <c r="Q188" s="205"/>
      <c r="R188" s="81"/>
      <c r="S188" s="81">
        <v>1024.6</v>
      </c>
      <c r="T188" s="217" t="s">
        <v>196</v>
      </c>
      <c r="U188" s="81"/>
      <c r="V188" s="81"/>
      <c r="X188" s="130">
        <v>19.8</v>
      </c>
      <c r="Y188" s="130">
        <v>10.9</v>
      </c>
      <c r="AH188" s="85">
        <f t="shared" si="20"/>
        <v>15.4662986641253</v>
      </c>
      <c r="AI188" s="85">
        <f t="shared" si="21"/>
        <v>14.01813696808305</v>
      </c>
      <c r="AJ188" s="85">
        <f t="shared" si="22"/>
        <v>12.81963696808305</v>
      </c>
      <c r="AK188" s="85">
        <f t="shared" si="23"/>
        <v>10.65174775452116</v>
      </c>
    </row>
    <row r="189" spans="1:37" ht="12" thickBot="1">
      <c r="A189" s="179">
        <v>39629</v>
      </c>
      <c r="B189" s="182">
        <v>17.2</v>
      </c>
      <c r="C189" s="145">
        <v>15.7</v>
      </c>
      <c r="D189" s="147">
        <v>23.4</v>
      </c>
      <c r="E189" s="147">
        <v>12</v>
      </c>
      <c r="F189" s="72">
        <f t="shared" si="18"/>
        <v>17.7</v>
      </c>
      <c r="G189" s="72">
        <f t="shared" si="24"/>
        <v>84.78284932421586</v>
      </c>
      <c r="H189" s="73">
        <f t="shared" si="19"/>
        <v>14.617755013375843</v>
      </c>
      <c r="I189" s="183">
        <v>9.3</v>
      </c>
      <c r="J189" s="147">
        <v>6</v>
      </c>
      <c r="K189" s="147" t="s">
        <v>447</v>
      </c>
      <c r="L189" s="147">
        <v>3</v>
      </c>
      <c r="M189" s="147"/>
      <c r="N189" s="147">
        <v>23.6</v>
      </c>
      <c r="O189" s="147" t="s">
        <v>339</v>
      </c>
      <c r="P189" s="145">
        <v>0</v>
      </c>
      <c r="Q189" s="225"/>
      <c r="R189" s="147"/>
      <c r="S189" s="147">
        <v>1022.2</v>
      </c>
      <c r="T189" s="214" t="s">
        <v>143</v>
      </c>
      <c r="U189" s="147"/>
      <c r="V189" s="147"/>
      <c r="X189" s="130">
        <v>19.9</v>
      </c>
      <c r="Y189" s="130">
        <v>10.7</v>
      </c>
      <c r="AH189" s="85">
        <f t="shared" si="20"/>
        <v>19.61398507689028</v>
      </c>
      <c r="AI189" s="85">
        <f t="shared" si="21"/>
        <v>17.82779541421407</v>
      </c>
      <c r="AJ189" s="85">
        <f t="shared" si="22"/>
        <v>16.62929541421407</v>
      </c>
      <c r="AK189" s="85">
        <f t="shared" si="23"/>
        <v>14.617755013375843</v>
      </c>
    </row>
    <row r="190" spans="1:37" s="155" customFormat="1" ht="12" thickBot="1">
      <c r="A190" s="180">
        <v>39630</v>
      </c>
      <c r="B190" s="185">
        <v>14.6</v>
      </c>
      <c r="C190" s="186">
        <v>11.9</v>
      </c>
      <c r="D190" s="154">
        <v>18.2</v>
      </c>
      <c r="E190" s="154">
        <v>11.4</v>
      </c>
      <c r="F190" s="74">
        <f t="shared" si="18"/>
        <v>14.8</v>
      </c>
      <c r="G190" s="74">
        <f t="shared" si="24"/>
        <v>70.85196003395788</v>
      </c>
      <c r="H190" s="75">
        <f t="shared" si="19"/>
        <v>9.374880430405318</v>
      </c>
      <c r="I190" s="189">
        <v>10.5</v>
      </c>
      <c r="J190" s="154">
        <v>7</v>
      </c>
      <c r="K190" s="154" t="s">
        <v>479</v>
      </c>
      <c r="L190" s="154">
        <v>3</v>
      </c>
      <c r="M190" s="154"/>
      <c r="N190" s="154">
        <v>20.1</v>
      </c>
      <c r="O190" s="154" t="s">
        <v>339</v>
      </c>
      <c r="P190" s="186">
        <v>0</v>
      </c>
      <c r="Q190" s="203"/>
      <c r="R190" s="154"/>
      <c r="S190" s="154">
        <v>1017.5</v>
      </c>
      <c r="T190" s="221" t="s">
        <v>13</v>
      </c>
      <c r="U190" s="154"/>
      <c r="V190" s="154"/>
      <c r="X190" s="156">
        <v>20.1</v>
      </c>
      <c r="Y190" s="156">
        <v>11.2</v>
      </c>
      <c r="AH190" s="155">
        <f t="shared" si="20"/>
        <v>16.61023797035605</v>
      </c>
      <c r="AI190" s="155">
        <f t="shared" si="21"/>
        <v>13.925979168301964</v>
      </c>
      <c r="AJ190" s="155">
        <f t="shared" si="22"/>
        <v>11.768679168301965</v>
      </c>
      <c r="AK190" s="155">
        <f t="shared" si="23"/>
        <v>9.374880430405318</v>
      </c>
    </row>
    <row r="191" spans="1:37" ht="11.25">
      <c r="A191" s="181">
        <v>39631</v>
      </c>
      <c r="B191" s="157">
        <v>13.5</v>
      </c>
      <c r="C191" s="158">
        <v>12.1</v>
      </c>
      <c r="D191" s="161">
        <v>16.7</v>
      </c>
      <c r="E191" s="161">
        <v>7.9</v>
      </c>
      <c r="F191" s="63">
        <f t="shared" si="18"/>
        <v>12.3</v>
      </c>
      <c r="G191" s="63">
        <f t="shared" si="24"/>
        <v>84.0034890628465</v>
      </c>
      <c r="H191" s="60">
        <f t="shared" si="19"/>
        <v>10.852570238190717</v>
      </c>
      <c r="I191" s="160">
        <v>5.1</v>
      </c>
      <c r="J191" s="161">
        <v>8</v>
      </c>
      <c r="K191" s="161" t="s">
        <v>444</v>
      </c>
      <c r="L191" s="161">
        <v>3</v>
      </c>
      <c r="M191" s="161"/>
      <c r="N191" s="161">
        <v>17.8</v>
      </c>
      <c r="O191" s="161" t="s">
        <v>51</v>
      </c>
      <c r="P191" s="158">
        <v>2.6</v>
      </c>
      <c r="Q191" s="204"/>
      <c r="R191" s="161"/>
      <c r="S191" s="161">
        <v>1010.4</v>
      </c>
      <c r="T191" s="216" t="s">
        <v>190</v>
      </c>
      <c r="U191" s="161"/>
      <c r="V191" s="161"/>
      <c r="X191" s="130">
        <v>20.1</v>
      </c>
      <c r="Y191" s="130">
        <v>11.1</v>
      </c>
      <c r="AH191" s="85">
        <f t="shared" si="20"/>
        <v>15.4662986641253</v>
      </c>
      <c r="AI191" s="85">
        <f t="shared" si="21"/>
        <v>14.110830506745673</v>
      </c>
      <c r="AJ191" s="85">
        <f t="shared" si="22"/>
        <v>12.992230506745672</v>
      </c>
      <c r="AK191" s="85">
        <f t="shared" si="23"/>
        <v>10.852570238190717</v>
      </c>
    </row>
    <row r="192" spans="1:37" ht="11.25">
      <c r="A192" s="178">
        <v>39632</v>
      </c>
      <c r="B192" s="162">
        <v>16</v>
      </c>
      <c r="C192" s="7">
        <v>14.5</v>
      </c>
      <c r="D192" s="81">
        <v>18.3</v>
      </c>
      <c r="E192" s="81">
        <v>13.1</v>
      </c>
      <c r="F192" s="63">
        <f t="shared" si="18"/>
        <v>15.7</v>
      </c>
      <c r="G192" s="63">
        <f t="shared" si="24"/>
        <v>84.21631138570986</v>
      </c>
      <c r="H192" s="60">
        <f t="shared" si="19"/>
        <v>13.338948117252473</v>
      </c>
      <c r="I192" s="164">
        <v>12.4</v>
      </c>
      <c r="J192" s="81">
        <v>5</v>
      </c>
      <c r="K192" s="81" t="s">
        <v>447</v>
      </c>
      <c r="L192" s="81">
        <v>4</v>
      </c>
      <c r="M192" s="81"/>
      <c r="N192" s="81">
        <v>21.2</v>
      </c>
      <c r="O192" s="81" t="s">
        <v>446</v>
      </c>
      <c r="P192" s="7">
        <v>0</v>
      </c>
      <c r="Q192" s="205"/>
      <c r="R192" s="81"/>
      <c r="S192" s="81">
        <v>1006.9</v>
      </c>
      <c r="T192" s="217" t="s">
        <v>22</v>
      </c>
      <c r="U192" s="81"/>
      <c r="V192" s="81"/>
      <c r="X192" s="130">
        <v>20.1</v>
      </c>
      <c r="Y192" s="130">
        <v>11.3</v>
      </c>
      <c r="AH192" s="85">
        <f t="shared" si="20"/>
        <v>18.173154145192665</v>
      </c>
      <c r="AI192" s="85">
        <f t="shared" si="21"/>
        <v>16.503260083520495</v>
      </c>
      <c r="AJ192" s="85">
        <f t="shared" si="22"/>
        <v>15.304760083520495</v>
      </c>
      <c r="AK192" s="85">
        <f t="shared" si="23"/>
        <v>13.338948117252473</v>
      </c>
    </row>
    <row r="193" spans="1:37" ht="11.25">
      <c r="A193" s="178">
        <v>39633</v>
      </c>
      <c r="B193" s="162">
        <v>16.5</v>
      </c>
      <c r="C193" s="7">
        <v>15.7</v>
      </c>
      <c r="D193" s="81">
        <v>23.5</v>
      </c>
      <c r="E193" s="81">
        <v>9.7</v>
      </c>
      <c r="F193" s="63">
        <f t="shared" si="18"/>
        <v>16.6</v>
      </c>
      <c r="G193" s="63">
        <f t="shared" si="24"/>
        <v>91.61483042659559</v>
      </c>
      <c r="H193" s="60">
        <f t="shared" si="19"/>
        <v>15.131038853329084</v>
      </c>
      <c r="I193" s="164">
        <v>6.6</v>
      </c>
      <c r="J193" s="81">
        <v>6</v>
      </c>
      <c r="K193" s="81" t="s">
        <v>446</v>
      </c>
      <c r="L193" s="81">
        <v>3</v>
      </c>
      <c r="M193" s="81"/>
      <c r="N193" s="81">
        <v>25.4</v>
      </c>
      <c r="O193" s="81" t="s">
        <v>447</v>
      </c>
      <c r="P193" s="7">
        <v>0</v>
      </c>
      <c r="Q193" s="205"/>
      <c r="R193" s="81"/>
      <c r="S193" s="81">
        <v>1016.7</v>
      </c>
      <c r="T193" s="217" t="s">
        <v>4</v>
      </c>
      <c r="U193" s="81"/>
      <c r="V193" s="81"/>
      <c r="X193" s="130">
        <v>20</v>
      </c>
      <c r="Y193" s="130">
        <v>11.2</v>
      </c>
      <c r="AH193" s="85">
        <f t="shared" si="20"/>
        <v>18.76180453991678</v>
      </c>
      <c r="AI193" s="85">
        <f t="shared" si="21"/>
        <v>17.82779541421407</v>
      </c>
      <c r="AJ193" s="85">
        <f t="shared" si="22"/>
        <v>17.18859541421407</v>
      </c>
      <c r="AK193" s="85">
        <f t="shared" si="23"/>
        <v>15.131038853329084</v>
      </c>
    </row>
    <row r="194" spans="1:37" ht="11.25">
      <c r="A194" s="178">
        <v>39634</v>
      </c>
      <c r="B194" s="162">
        <v>16.5</v>
      </c>
      <c r="C194" s="7">
        <v>14.2</v>
      </c>
      <c r="D194" s="81">
        <v>24.7</v>
      </c>
      <c r="E194" s="81">
        <v>9.2</v>
      </c>
      <c r="F194" s="63">
        <f t="shared" si="18"/>
        <v>16.95</v>
      </c>
      <c r="G194" s="63">
        <f t="shared" si="24"/>
        <v>76.47583656241532</v>
      </c>
      <c r="H194" s="60">
        <f t="shared" si="19"/>
        <v>12.353521098640796</v>
      </c>
      <c r="I194" s="164">
        <v>6</v>
      </c>
      <c r="J194" s="81">
        <v>0</v>
      </c>
      <c r="K194" s="81" t="s">
        <v>445</v>
      </c>
      <c r="L194" s="168" t="s">
        <v>20</v>
      </c>
      <c r="M194" s="81"/>
      <c r="N194" s="81">
        <v>12.9</v>
      </c>
      <c r="O194" s="81" t="s">
        <v>446</v>
      </c>
      <c r="P194" s="7">
        <v>0</v>
      </c>
      <c r="Q194" s="205"/>
      <c r="R194" s="81"/>
      <c r="S194" s="81">
        <v>1030.5</v>
      </c>
      <c r="T194" s="217" t="s">
        <v>93</v>
      </c>
      <c r="U194" s="81"/>
      <c r="V194" s="81"/>
      <c r="X194" s="130">
        <v>20.2</v>
      </c>
      <c r="Y194" s="130">
        <v>11.4</v>
      </c>
      <c r="AH194" s="85">
        <f t="shared" si="20"/>
        <v>18.76180453991678</v>
      </c>
      <c r="AI194" s="85">
        <f t="shared" si="21"/>
        <v>16.185946976106578</v>
      </c>
      <c r="AJ194" s="85">
        <f t="shared" si="22"/>
        <v>14.348246976106577</v>
      </c>
      <c r="AK194" s="85">
        <f t="shared" si="23"/>
        <v>12.353521098640796</v>
      </c>
    </row>
    <row r="195" spans="1:37" ht="11.25">
      <c r="A195" s="178">
        <v>39635</v>
      </c>
      <c r="B195" s="162">
        <v>21</v>
      </c>
      <c r="C195" s="7">
        <v>18</v>
      </c>
      <c r="D195" s="81">
        <v>27</v>
      </c>
      <c r="E195" s="81">
        <v>12.9</v>
      </c>
      <c r="F195" s="63">
        <f t="shared" si="18"/>
        <v>19.95</v>
      </c>
      <c r="G195" s="63">
        <f t="shared" si="24"/>
        <v>73.34391246881353</v>
      </c>
      <c r="H195" s="60">
        <f t="shared" si="19"/>
        <v>16.05086692454357</v>
      </c>
      <c r="I195" s="164">
        <v>10.1</v>
      </c>
      <c r="J195" s="81">
        <v>0</v>
      </c>
      <c r="K195" s="81" t="s">
        <v>445</v>
      </c>
      <c r="L195" s="168" t="s">
        <v>20</v>
      </c>
      <c r="M195" s="81"/>
      <c r="N195" s="81">
        <v>12.9</v>
      </c>
      <c r="O195" s="81" t="s">
        <v>445</v>
      </c>
      <c r="P195" s="7">
        <v>0</v>
      </c>
      <c r="Q195" s="205"/>
      <c r="R195" s="81"/>
      <c r="S195" s="81">
        <v>1030.8</v>
      </c>
      <c r="T195" s="217" t="s">
        <v>146</v>
      </c>
      <c r="U195" s="81"/>
      <c r="V195" s="81"/>
      <c r="X195" s="130">
        <v>20.3</v>
      </c>
      <c r="Y195" s="130">
        <v>11.3</v>
      </c>
      <c r="AH195" s="85">
        <f t="shared" si="20"/>
        <v>24.858627739217194</v>
      </c>
      <c r="AI195" s="85">
        <f t="shared" si="21"/>
        <v>20.629290169999656</v>
      </c>
      <c r="AJ195" s="85">
        <f t="shared" si="22"/>
        <v>18.232290169999658</v>
      </c>
      <c r="AK195" s="85">
        <f t="shared" si="23"/>
        <v>16.05086692454357</v>
      </c>
    </row>
    <row r="196" spans="1:37" ht="11.25">
      <c r="A196" s="178">
        <v>39636</v>
      </c>
      <c r="B196" s="162">
        <v>20.7</v>
      </c>
      <c r="C196" s="7">
        <v>17.7</v>
      </c>
      <c r="D196" s="81">
        <v>27.6</v>
      </c>
      <c r="E196" s="81">
        <v>12.3</v>
      </c>
      <c r="F196" s="63">
        <f t="shared" si="18"/>
        <v>19.950000000000003</v>
      </c>
      <c r="G196" s="63">
        <f t="shared" si="24"/>
        <v>73.12832539226349</v>
      </c>
      <c r="H196" s="60">
        <f t="shared" si="19"/>
        <v>15.716185276287229</v>
      </c>
      <c r="I196" s="164">
        <v>10</v>
      </c>
      <c r="J196" s="81">
        <v>1</v>
      </c>
      <c r="K196" s="81" t="s">
        <v>144</v>
      </c>
      <c r="L196" s="168" t="s">
        <v>145</v>
      </c>
      <c r="M196" s="81"/>
      <c r="N196" s="81">
        <v>14.7</v>
      </c>
      <c r="O196" s="81" t="s">
        <v>443</v>
      </c>
      <c r="P196" s="7">
        <v>0</v>
      </c>
      <c r="Q196" s="205"/>
      <c r="R196" s="81"/>
      <c r="S196" s="81">
        <v>1034.5</v>
      </c>
      <c r="T196" s="217" t="s">
        <v>149</v>
      </c>
      <c r="U196" s="81"/>
      <c r="V196" s="81"/>
      <c r="X196" s="130">
        <v>20.3</v>
      </c>
      <c r="Y196" s="130">
        <v>11.4</v>
      </c>
      <c r="AH196" s="85">
        <f t="shared" si="20"/>
        <v>24.40405916986508</v>
      </c>
      <c r="AI196" s="85">
        <f t="shared" si="21"/>
        <v>20.243279798659454</v>
      </c>
      <c r="AJ196" s="85">
        <f t="shared" si="22"/>
        <v>17.846279798659452</v>
      </c>
      <c r="AK196" s="85">
        <f t="shared" si="23"/>
        <v>15.716185276287229</v>
      </c>
    </row>
    <row r="197" spans="1:37" ht="11.25">
      <c r="A197" s="178">
        <v>39637</v>
      </c>
      <c r="B197" s="162">
        <v>19.9</v>
      </c>
      <c r="C197" s="7">
        <v>17.4</v>
      </c>
      <c r="D197" s="81">
        <v>22.5</v>
      </c>
      <c r="E197" s="81">
        <v>13.9</v>
      </c>
      <c r="F197" s="63">
        <f t="shared" si="18"/>
        <v>18.2</v>
      </c>
      <c r="G197" s="63">
        <f t="shared" si="24"/>
        <v>76.91878239315749</v>
      </c>
      <c r="H197" s="60">
        <f t="shared" si="19"/>
        <v>15.733536414592217</v>
      </c>
      <c r="I197" s="164">
        <v>10.6</v>
      </c>
      <c r="J197" s="81">
        <v>1</v>
      </c>
      <c r="K197" s="81" t="s">
        <v>443</v>
      </c>
      <c r="L197" s="81">
        <v>4</v>
      </c>
      <c r="M197" s="81"/>
      <c r="N197" s="81">
        <v>15.8</v>
      </c>
      <c r="O197" s="81" t="s">
        <v>387</v>
      </c>
      <c r="P197" s="7">
        <v>0</v>
      </c>
      <c r="Q197" s="205"/>
      <c r="R197" s="81"/>
      <c r="S197" s="81">
        <v>1037</v>
      </c>
      <c r="T197" s="217" t="s">
        <v>464</v>
      </c>
      <c r="U197" s="81"/>
      <c r="V197" s="81"/>
      <c r="X197" s="130">
        <v>20.3</v>
      </c>
      <c r="Y197" s="130">
        <v>11.3</v>
      </c>
      <c r="AH197" s="85">
        <f t="shared" si="20"/>
        <v>23.227245377935365</v>
      </c>
      <c r="AI197" s="85">
        <f t="shared" si="21"/>
        <v>19.863614328178834</v>
      </c>
      <c r="AJ197" s="85">
        <f t="shared" si="22"/>
        <v>17.866114328178835</v>
      </c>
      <c r="AK197" s="85">
        <f t="shared" si="23"/>
        <v>15.733536414592217</v>
      </c>
    </row>
    <row r="198" spans="1:37" ht="11.25">
      <c r="A198" s="178">
        <v>39638</v>
      </c>
      <c r="B198" s="162">
        <v>17</v>
      </c>
      <c r="C198" s="7">
        <v>14.2</v>
      </c>
      <c r="D198" s="81">
        <v>26.6</v>
      </c>
      <c r="E198" s="81">
        <v>11.3</v>
      </c>
      <c r="F198" s="63">
        <f t="shared" si="18"/>
        <v>18.950000000000003</v>
      </c>
      <c r="G198" s="63">
        <f t="shared" si="24"/>
        <v>72.02286143003326</v>
      </c>
      <c r="H198" s="60">
        <f t="shared" si="19"/>
        <v>11.924759233973122</v>
      </c>
      <c r="I198" s="164">
        <v>8.6</v>
      </c>
      <c r="J198" s="81">
        <v>2</v>
      </c>
      <c r="K198" s="81" t="s">
        <v>387</v>
      </c>
      <c r="L198" s="81">
        <v>1</v>
      </c>
      <c r="M198" s="81"/>
      <c r="N198" s="81">
        <v>11.4</v>
      </c>
      <c r="O198" s="81" t="s">
        <v>387</v>
      </c>
      <c r="P198" s="7">
        <v>0</v>
      </c>
      <c r="Q198" s="205"/>
      <c r="R198" s="81"/>
      <c r="S198" s="81">
        <v>1032</v>
      </c>
      <c r="T198" s="217" t="s">
        <v>65</v>
      </c>
      <c r="U198" s="81"/>
      <c r="V198" s="81"/>
      <c r="X198" s="130">
        <v>20.1</v>
      </c>
      <c r="Y198" s="130">
        <v>11.6</v>
      </c>
      <c r="AH198" s="85">
        <f t="shared" si="20"/>
        <v>19.367110246872254</v>
      </c>
      <c r="AI198" s="85">
        <f t="shared" si="21"/>
        <v>16.185946976106578</v>
      </c>
      <c r="AJ198" s="85">
        <f t="shared" si="22"/>
        <v>13.948746976106577</v>
      </c>
      <c r="AK198" s="85">
        <f t="shared" si="23"/>
        <v>11.924759233973122</v>
      </c>
    </row>
    <row r="199" spans="1:37" ht="11.25">
      <c r="A199" s="178">
        <v>39639</v>
      </c>
      <c r="B199" s="162">
        <v>17.1</v>
      </c>
      <c r="C199" s="7">
        <v>14.8</v>
      </c>
      <c r="D199" s="81">
        <v>19</v>
      </c>
      <c r="E199" s="81">
        <v>13.1</v>
      </c>
      <c r="F199" s="63">
        <f t="shared" si="18"/>
        <v>16.05</v>
      </c>
      <c r="G199" s="63">
        <f t="shared" si="24"/>
        <v>76.9018160697319</v>
      </c>
      <c r="H199" s="60">
        <f t="shared" si="19"/>
        <v>13.019086815426835</v>
      </c>
      <c r="I199" s="164">
        <v>9.1</v>
      </c>
      <c r="J199" s="81">
        <v>8</v>
      </c>
      <c r="K199" s="81" t="s">
        <v>442</v>
      </c>
      <c r="L199" s="81">
        <v>4</v>
      </c>
      <c r="M199" s="81"/>
      <c r="N199" s="81">
        <v>18.5</v>
      </c>
      <c r="O199" s="81" t="s">
        <v>442</v>
      </c>
      <c r="P199" s="7">
        <v>0</v>
      </c>
      <c r="Q199" s="205"/>
      <c r="R199" s="81"/>
      <c r="S199" s="81">
        <v>1029.2</v>
      </c>
      <c r="T199" s="217" t="s">
        <v>60</v>
      </c>
      <c r="U199" s="81"/>
      <c r="V199" s="81"/>
      <c r="X199" s="130">
        <v>20.2</v>
      </c>
      <c r="Y199" s="130">
        <v>11.4</v>
      </c>
      <c r="AH199" s="85">
        <f t="shared" si="20"/>
        <v>19.490204980077856</v>
      </c>
      <c r="AI199" s="85">
        <f t="shared" si="21"/>
        <v>16.8260215853932</v>
      </c>
      <c r="AJ199" s="85">
        <f t="shared" si="22"/>
        <v>14.988321585393198</v>
      </c>
      <c r="AK199" s="85">
        <f t="shared" si="23"/>
        <v>13.019086815426835</v>
      </c>
    </row>
    <row r="200" spans="1:37" ht="11.25">
      <c r="A200" s="178">
        <v>39640</v>
      </c>
      <c r="B200" s="162">
        <v>13.5</v>
      </c>
      <c r="C200" s="7">
        <v>11.5</v>
      </c>
      <c r="D200" s="81">
        <v>23</v>
      </c>
      <c r="E200" s="81">
        <v>10.8</v>
      </c>
      <c r="F200" s="63">
        <f t="shared" si="18"/>
        <v>16.9</v>
      </c>
      <c r="G200" s="63">
        <f t="shared" si="24"/>
        <v>77.35950856463847</v>
      </c>
      <c r="H200" s="60">
        <f t="shared" si="19"/>
        <v>9.620393823882827</v>
      </c>
      <c r="I200" s="164">
        <v>9.2</v>
      </c>
      <c r="J200" s="81">
        <v>2</v>
      </c>
      <c r="K200" s="81" t="s">
        <v>387</v>
      </c>
      <c r="L200" s="168" t="s">
        <v>480</v>
      </c>
      <c r="M200" s="81"/>
      <c r="N200" s="81">
        <v>13.2</v>
      </c>
      <c r="O200" s="81" t="s">
        <v>443</v>
      </c>
      <c r="P200" s="7">
        <v>0</v>
      </c>
      <c r="Q200" s="205"/>
      <c r="R200" s="81"/>
      <c r="S200" s="81">
        <v>1028.6</v>
      </c>
      <c r="T200" s="217" t="s">
        <v>165</v>
      </c>
      <c r="U200" s="81"/>
      <c r="V200" s="81"/>
      <c r="X200" s="130">
        <v>20.8</v>
      </c>
      <c r="Y200" s="130">
        <v>11.5</v>
      </c>
      <c r="AH200" s="85">
        <f t="shared" si="20"/>
        <v>15.4662986641253</v>
      </c>
      <c r="AI200" s="85">
        <f t="shared" si="21"/>
        <v>13.56265263970658</v>
      </c>
      <c r="AJ200" s="85">
        <f t="shared" si="22"/>
        <v>11.964652639706578</v>
      </c>
      <c r="AK200" s="85">
        <f t="shared" si="23"/>
        <v>9.620393823882827</v>
      </c>
    </row>
    <row r="201" spans="1:37" ht="11.25">
      <c r="A201" s="178">
        <v>39641</v>
      </c>
      <c r="B201" s="162">
        <v>16.3</v>
      </c>
      <c r="C201" s="7">
        <v>14.3</v>
      </c>
      <c r="D201" s="81">
        <v>27.3</v>
      </c>
      <c r="E201" s="81">
        <v>8.5</v>
      </c>
      <c r="F201" s="63">
        <f aca="true" t="shared" si="25" ref="F201:F264">AVERAGE(D201:E201)</f>
        <v>17.9</v>
      </c>
      <c r="G201" s="63">
        <f t="shared" si="24"/>
        <v>79.31778100761399</v>
      </c>
      <c r="H201" s="60">
        <f aca="true" t="shared" si="26" ref="H201:H264">AK201</f>
        <v>12.715294285031101</v>
      </c>
      <c r="I201" s="164">
        <v>5.9</v>
      </c>
      <c r="J201" s="81">
        <v>1</v>
      </c>
      <c r="K201" s="81" t="s">
        <v>339</v>
      </c>
      <c r="L201" s="81">
        <v>2</v>
      </c>
      <c r="M201" s="81"/>
      <c r="N201" s="81">
        <v>11.4</v>
      </c>
      <c r="O201" s="81" t="s">
        <v>447</v>
      </c>
      <c r="P201" s="7">
        <v>0</v>
      </c>
      <c r="Q201" s="205"/>
      <c r="R201" s="81"/>
      <c r="S201" s="81">
        <v>1027.4</v>
      </c>
      <c r="T201" s="217" t="s">
        <v>389</v>
      </c>
      <c r="U201" s="81"/>
      <c r="V201" s="81"/>
      <c r="X201" s="130">
        <v>20.8</v>
      </c>
      <c r="Y201" s="130">
        <v>11.8</v>
      </c>
      <c r="AH201" s="85">
        <f aca="true" t="shared" si="27" ref="AH201:AH264">6.107*EXP(17.38*(B201/(239+B201)))</f>
        <v>18.524367818852948</v>
      </c>
      <c r="AI201" s="85">
        <f aca="true" t="shared" si="28" ref="AI201:AI264">IF(W201&gt;=0,6.107*EXP(17.38*(C201/(239+C201))),6.107*EXP(22.44*(C201/(272.4+C201))))</f>
        <v>16.291117499602702</v>
      </c>
      <c r="AJ201" s="85">
        <f aca="true" t="shared" si="29" ref="AJ201:AJ264">IF(C201&gt;=0,AI201-(0.000799*1000*(B201-C201)),AI201-(0.00072*1000*(B201-C201)))</f>
        <v>14.693117499602701</v>
      </c>
      <c r="AK201" s="85">
        <f aca="true" t="shared" si="30" ref="AK201:AK264">239*LN(AJ201/6.107)/(17.38-LN(AJ201/6.107))</f>
        <v>12.715294285031101</v>
      </c>
    </row>
    <row r="202" spans="1:37" ht="11.25">
      <c r="A202" s="178">
        <v>39642</v>
      </c>
      <c r="B202" s="162">
        <v>22.5</v>
      </c>
      <c r="C202" s="7">
        <v>19.5</v>
      </c>
      <c r="D202" s="227">
        <v>29.9</v>
      </c>
      <c r="E202" s="81">
        <v>12.2</v>
      </c>
      <c r="F202" s="63">
        <f t="shared" si="25"/>
        <v>21.049999999999997</v>
      </c>
      <c r="G202" s="63">
        <f t="shared" si="24"/>
        <v>74.36654624683851</v>
      </c>
      <c r="H202" s="60">
        <f t="shared" si="26"/>
        <v>17.713641509615666</v>
      </c>
      <c r="I202" s="164">
        <v>9.5</v>
      </c>
      <c r="J202" s="81">
        <v>3</v>
      </c>
      <c r="K202" s="81" t="s">
        <v>448</v>
      </c>
      <c r="L202" s="81">
        <v>2</v>
      </c>
      <c r="M202" s="81"/>
      <c r="N202" s="81">
        <v>11</v>
      </c>
      <c r="O202" s="81" t="s">
        <v>447</v>
      </c>
      <c r="P202" s="7">
        <v>0</v>
      </c>
      <c r="Q202" s="205"/>
      <c r="R202" s="81"/>
      <c r="S202" s="81">
        <v>1026.4</v>
      </c>
      <c r="T202" s="217" t="s">
        <v>64</v>
      </c>
      <c r="U202" s="81"/>
      <c r="V202" s="81"/>
      <c r="X202" s="130">
        <v>20.8</v>
      </c>
      <c r="Y202" s="130">
        <v>11.8</v>
      </c>
      <c r="AH202" s="85">
        <f t="shared" si="27"/>
        <v>27.24436590921309</v>
      </c>
      <c r="AI202" s="85">
        <f t="shared" si="28"/>
        <v>22.65769397353286</v>
      </c>
      <c r="AJ202" s="85">
        <f t="shared" si="29"/>
        <v>20.26069397353286</v>
      </c>
      <c r="AK202" s="85">
        <f t="shared" si="30"/>
        <v>17.713641509615666</v>
      </c>
    </row>
    <row r="203" spans="1:37" ht="11.25">
      <c r="A203" s="178">
        <v>39643</v>
      </c>
      <c r="B203" s="162">
        <v>18.3</v>
      </c>
      <c r="C203" s="7">
        <v>16.8</v>
      </c>
      <c r="D203" s="81">
        <v>26.2</v>
      </c>
      <c r="E203" s="81">
        <v>14.7</v>
      </c>
      <c r="F203" s="63">
        <f t="shared" si="25"/>
        <v>20.45</v>
      </c>
      <c r="G203" s="63">
        <f t="shared" si="24"/>
        <v>85.26633877298178</v>
      </c>
      <c r="H203" s="60">
        <f t="shared" si="26"/>
        <v>15.784482561677645</v>
      </c>
      <c r="I203" s="164">
        <v>12.3</v>
      </c>
      <c r="J203" s="81">
        <v>3</v>
      </c>
      <c r="K203" s="81" t="s">
        <v>448</v>
      </c>
      <c r="L203" s="81">
        <v>2</v>
      </c>
      <c r="M203" s="81"/>
      <c r="N203" s="81">
        <v>16</v>
      </c>
      <c r="O203" s="81" t="s">
        <v>339</v>
      </c>
      <c r="P203" s="7">
        <v>0</v>
      </c>
      <c r="Q203" s="205"/>
      <c r="R203" s="81"/>
      <c r="S203" s="81">
        <v>1026.5</v>
      </c>
      <c r="T203" s="217" t="s">
        <v>308</v>
      </c>
      <c r="U203" s="81"/>
      <c r="V203" s="81"/>
      <c r="X203" s="130">
        <v>20.5</v>
      </c>
      <c r="Y203" s="130">
        <v>12</v>
      </c>
      <c r="AH203" s="85">
        <f t="shared" si="27"/>
        <v>21.021735231055334</v>
      </c>
      <c r="AI203" s="85">
        <f t="shared" si="28"/>
        <v>19.122963978070903</v>
      </c>
      <c r="AJ203" s="85">
        <f t="shared" si="29"/>
        <v>17.924463978070904</v>
      </c>
      <c r="AK203" s="85">
        <f t="shared" si="30"/>
        <v>15.784482561677645</v>
      </c>
    </row>
    <row r="204" spans="1:37" ht="11.25">
      <c r="A204" s="178">
        <v>39644</v>
      </c>
      <c r="B204" s="162">
        <v>19.3</v>
      </c>
      <c r="C204" s="7">
        <v>17</v>
      </c>
      <c r="D204" s="81">
        <v>28</v>
      </c>
      <c r="E204" s="81">
        <v>10.1</v>
      </c>
      <c r="F204" s="63">
        <f t="shared" si="25"/>
        <v>19.05</v>
      </c>
      <c r="G204" s="63">
        <f t="shared" si="24"/>
        <v>78.33486903314335</v>
      </c>
      <c r="H204" s="60">
        <f t="shared" si="26"/>
        <v>15.436669855957591</v>
      </c>
      <c r="I204" s="164">
        <v>7</v>
      </c>
      <c r="J204" s="81">
        <v>1</v>
      </c>
      <c r="K204" s="81" t="s">
        <v>447</v>
      </c>
      <c r="L204" s="81">
        <v>2</v>
      </c>
      <c r="M204" s="81"/>
      <c r="N204" s="81">
        <v>18.2</v>
      </c>
      <c r="O204" s="81" t="s">
        <v>339</v>
      </c>
      <c r="P204" s="7">
        <v>0</v>
      </c>
      <c r="Q204" s="205"/>
      <c r="R204" s="81"/>
      <c r="S204" s="81">
        <v>1025.7</v>
      </c>
      <c r="T204" s="217" t="s">
        <v>320</v>
      </c>
      <c r="U204" s="81"/>
      <c r="V204" s="81"/>
      <c r="X204" s="130">
        <v>20.3</v>
      </c>
      <c r="Y204" s="130">
        <v>11.8</v>
      </c>
      <c r="AH204" s="85">
        <f t="shared" si="27"/>
        <v>22.37753182360666</v>
      </c>
      <c r="AI204" s="85">
        <f t="shared" si="28"/>
        <v>19.367110246872254</v>
      </c>
      <c r="AJ204" s="85">
        <f t="shared" si="29"/>
        <v>17.529410246872253</v>
      </c>
      <c r="AK204" s="85">
        <f t="shared" si="30"/>
        <v>15.436669855957591</v>
      </c>
    </row>
    <row r="205" spans="1:37" ht="11.25">
      <c r="A205" s="178">
        <v>39645</v>
      </c>
      <c r="B205" s="162">
        <v>19.5</v>
      </c>
      <c r="C205" s="7">
        <v>17</v>
      </c>
      <c r="D205" s="81">
        <v>28</v>
      </c>
      <c r="E205" s="81">
        <v>11.5</v>
      </c>
      <c r="F205" s="63">
        <f t="shared" si="25"/>
        <v>19.75</v>
      </c>
      <c r="G205" s="63">
        <f t="shared" si="24"/>
        <v>76.6609800060069</v>
      </c>
      <c r="H205" s="60">
        <f t="shared" si="26"/>
        <v>15.294022164105893</v>
      </c>
      <c r="I205" s="164">
        <v>8.6</v>
      </c>
      <c r="J205" s="81">
        <v>1</v>
      </c>
      <c r="K205" s="81" t="s">
        <v>444</v>
      </c>
      <c r="L205" s="81">
        <v>2</v>
      </c>
      <c r="M205" s="81"/>
      <c r="N205" s="81">
        <v>14.4</v>
      </c>
      <c r="O205" s="81" t="s">
        <v>339</v>
      </c>
      <c r="P205" s="7">
        <v>0</v>
      </c>
      <c r="Q205" s="228" t="s">
        <v>481</v>
      </c>
      <c r="R205" s="81"/>
      <c r="S205" s="81">
        <v>1025.6</v>
      </c>
      <c r="T205" s="217" t="s">
        <v>400</v>
      </c>
      <c r="U205" s="81"/>
      <c r="V205" s="81"/>
      <c r="X205" s="130">
        <v>20.2</v>
      </c>
      <c r="Y205" s="130">
        <v>11.8</v>
      </c>
      <c r="AH205" s="85">
        <f t="shared" si="27"/>
        <v>22.65769397353286</v>
      </c>
      <c r="AI205" s="85">
        <f t="shared" si="28"/>
        <v>19.367110246872254</v>
      </c>
      <c r="AJ205" s="85">
        <f t="shared" si="29"/>
        <v>17.369610246872256</v>
      </c>
      <c r="AK205" s="85">
        <f t="shared" si="30"/>
        <v>15.294022164105893</v>
      </c>
    </row>
    <row r="206" spans="1:37" ht="11.25">
      <c r="A206" s="178">
        <v>39646</v>
      </c>
      <c r="B206" s="162">
        <v>20.5</v>
      </c>
      <c r="C206" s="7">
        <v>18.1</v>
      </c>
      <c r="D206" s="81">
        <v>28.7</v>
      </c>
      <c r="E206" s="81">
        <v>12</v>
      </c>
      <c r="F206" s="63">
        <f t="shared" si="25"/>
        <v>20.35</v>
      </c>
      <c r="G206" s="63">
        <f t="shared" si="24"/>
        <v>78.1652417252304</v>
      </c>
      <c r="H206" s="60">
        <f t="shared" si="26"/>
        <v>16.56687089849166</v>
      </c>
      <c r="I206" s="164">
        <v>8.9</v>
      </c>
      <c r="J206" s="81">
        <v>1</v>
      </c>
      <c r="K206" s="81" t="s">
        <v>441</v>
      </c>
      <c r="L206" s="81">
        <v>2</v>
      </c>
      <c r="M206" s="81"/>
      <c r="N206" s="81">
        <v>9.9</v>
      </c>
      <c r="O206" s="81" t="s">
        <v>447</v>
      </c>
      <c r="P206" s="7">
        <v>0</v>
      </c>
      <c r="Q206" s="205"/>
      <c r="R206" s="81"/>
      <c r="S206" s="81">
        <v>1027</v>
      </c>
      <c r="T206" s="217" t="s">
        <v>451</v>
      </c>
      <c r="U206" s="81"/>
      <c r="V206" s="81"/>
      <c r="X206" s="130">
        <v>20.3</v>
      </c>
      <c r="Y206" s="130">
        <v>11.6</v>
      </c>
      <c r="AH206" s="85">
        <f t="shared" si="27"/>
        <v>24.105069396165103</v>
      </c>
      <c r="AI206" s="85">
        <f t="shared" si="28"/>
        <v>20.75938576154699</v>
      </c>
      <c r="AJ206" s="85">
        <f t="shared" si="29"/>
        <v>18.84178576154699</v>
      </c>
      <c r="AK206" s="85">
        <f t="shared" si="30"/>
        <v>16.56687089849166</v>
      </c>
    </row>
    <row r="207" spans="1:37" ht="11.25">
      <c r="A207" s="178">
        <v>39647</v>
      </c>
      <c r="B207" s="162">
        <v>22.3</v>
      </c>
      <c r="C207" s="7">
        <v>18.8</v>
      </c>
      <c r="D207" s="81">
        <v>28.5</v>
      </c>
      <c r="E207" s="81">
        <v>14</v>
      </c>
      <c r="F207" s="63">
        <f t="shared" si="25"/>
        <v>21.25</v>
      </c>
      <c r="G207" s="63">
        <f t="shared" si="24"/>
        <v>70.19789993362015</v>
      </c>
      <c r="H207" s="60">
        <f t="shared" si="26"/>
        <v>16.610272873461106</v>
      </c>
      <c r="I207" s="164">
        <v>10.9</v>
      </c>
      <c r="J207" s="81">
        <v>2</v>
      </c>
      <c r="K207" s="81" t="s">
        <v>442</v>
      </c>
      <c r="L207" s="168" t="s">
        <v>480</v>
      </c>
      <c r="M207" s="81"/>
      <c r="N207" s="81">
        <v>13.6</v>
      </c>
      <c r="O207" s="81" t="s">
        <v>442</v>
      </c>
      <c r="P207" s="7">
        <v>0</v>
      </c>
      <c r="Q207" s="205"/>
      <c r="R207" s="81"/>
      <c r="S207" s="81">
        <v>1029.4</v>
      </c>
      <c r="T207" s="217" t="s">
        <v>322</v>
      </c>
      <c r="U207" s="81"/>
      <c r="V207" s="81"/>
      <c r="X207" s="130">
        <v>20.4</v>
      </c>
      <c r="Y207" s="130">
        <v>11.9</v>
      </c>
      <c r="AH207" s="85">
        <f t="shared" si="27"/>
        <v>26.915131027050162</v>
      </c>
      <c r="AI207" s="85">
        <f t="shared" si="28"/>
        <v>21.690356745371425</v>
      </c>
      <c r="AJ207" s="85">
        <f t="shared" si="29"/>
        <v>18.893856745371423</v>
      </c>
      <c r="AK207" s="85">
        <f t="shared" si="30"/>
        <v>16.610272873461106</v>
      </c>
    </row>
    <row r="208" spans="1:37" ht="11.25">
      <c r="A208" s="178">
        <v>39648</v>
      </c>
      <c r="B208" s="162">
        <v>22.7</v>
      </c>
      <c r="C208" s="7">
        <v>18.9</v>
      </c>
      <c r="D208" s="81">
        <v>28.8</v>
      </c>
      <c r="E208" s="81">
        <v>13</v>
      </c>
      <c r="F208" s="63">
        <f t="shared" si="25"/>
        <v>20.9</v>
      </c>
      <c r="G208" s="63">
        <f t="shared" si="24"/>
        <v>68.13654457247334</v>
      </c>
      <c r="H208" s="60">
        <f t="shared" si="26"/>
        <v>16.5236805779879</v>
      </c>
      <c r="I208" s="164">
        <v>9.5</v>
      </c>
      <c r="J208" s="81">
        <v>0</v>
      </c>
      <c r="K208" s="81" t="s">
        <v>443</v>
      </c>
      <c r="L208" s="81">
        <v>3</v>
      </c>
      <c r="M208" s="81"/>
      <c r="N208" s="81">
        <v>22.8</v>
      </c>
      <c r="O208" s="81" t="s">
        <v>443</v>
      </c>
      <c r="P208" s="7">
        <v>0</v>
      </c>
      <c r="Q208" s="205"/>
      <c r="R208" s="81"/>
      <c r="S208" s="81">
        <v>1028.8</v>
      </c>
      <c r="T208" s="217" t="s">
        <v>131</v>
      </c>
      <c r="U208" s="81"/>
      <c r="V208" s="81"/>
      <c r="X208" s="130">
        <v>20.6</v>
      </c>
      <c r="Y208" s="130">
        <v>12</v>
      </c>
      <c r="AH208" s="85">
        <f t="shared" si="27"/>
        <v>27.57711562396841</v>
      </c>
      <c r="AI208" s="85">
        <f t="shared" si="28"/>
        <v>21.826293678927744</v>
      </c>
      <c r="AJ208" s="85">
        <f t="shared" si="29"/>
        <v>18.790093678927743</v>
      </c>
      <c r="AK208" s="85">
        <f t="shared" si="30"/>
        <v>16.5236805779879</v>
      </c>
    </row>
    <row r="209" spans="1:37" ht="11.25">
      <c r="A209" s="178">
        <v>39649</v>
      </c>
      <c r="B209" s="162">
        <v>19</v>
      </c>
      <c r="C209" s="7">
        <v>16.8</v>
      </c>
      <c r="D209" s="81">
        <v>21</v>
      </c>
      <c r="E209" s="81">
        <v>16.2</v>
      </c>
      <c r="F209" s="63">
        <f t="shared" si="25"/>
        <v>18.6</v>
      </c>
      <c r="G209" s="63">
        <f t="shared" si="24"/>
        <v>79.06562313939757</v>
      </c>
      <c r="H209" s="60">
        <f t="shared" si="26"/>
        <v>15.290036698598259</v>
      </c>
      <c r="I209" s="164">
        <v>14.2</v>
      </c>
      <c r="J209" s="81">
        <v>5</v>
      </c>
      <c r="K209" s="81" t="s">
        <v>387</v>
      </c>
      <c r="L209" s="168" t="s">
        <v>134</v>
      </c>
      <c r="M209" s="81"/>
      <c r="N209" s="81">
        <v>19.3</v>
      </c>
      <c r="O209" s="81" t="s">
        <v>443</v>
      </c>
      <c r="P209" s="7">
        <v>0.2</v>
      </c>
      <c r="Q209" s="205"/>
      <c r="R209" s="81"/>
      <c r="S209" s="81">
        <v>1027.5</v>
      </c>
      <c r="T209" s="217" t="s">
        <v>95</v>
      </c>
      <c r="U209" s="81"/>
      <c r="V209" s="81"/>
      <c r="X209" s="130">
        <v>20.6</v>
      </c>
      <c r="Y209" s="130">
        <v>12.1</v>
      </c>
      <c r="AH209" s="85">
        <f t="shared" si="27"/>
        <v>21.962976181766184</v>
      </c>
      <c r="AI209" s="85">
        <f t="shared" si="28"/>
        <v>19.122963978070903</v>
      </c>
      <c r="AJ209" s="85">
        <f t="shared" si="29"/>
        <v>17.365163978070903</v>
      </c>
      <c r="AK209" s="85">
        <f t="shared" si="30"/>
        <v>15.290036698598259</v>
      </c>
    </row>
    <row r="210" spans="1:37" ht="11.25">
      <c r="A210" s="178">
        <v>39650</v>
      </c>
      <c r="B210" s="162">
        <v>15.7</v>
      </c>
      <c r="C210" s="7">
        <v>14.7</v>
      </c>
      <c r="D210" s="81">
        <v>17.8</v>
      </c>
      <c r="E210" s="81">
        <v>13.9</v>
      </c>
      <c r="F210" s="63">
        <f t="shared" si="25"/>
        <v>15.850000000000001</v>
      </c>
      <c r="G210" s="63">
        <f t="shared" si="24"/>
        <v>89.29216309250707</v>
      </c>
      <c r="H210" s="60">
        <f t="shared" si="26"/>
        <v>13.943421155260614</v>
      </c>
      <c r="I210" s="164">
        <v>12.2</v>
      </c>
      <c r="J210" s="81">
        <v>8</v>
      </c>
      <c r="K210" s="81" t="s">
        <v>387</v>
      </c>
      <c r="L210" s="81">
        <v>3</v>
      </c>
      <c r="M210" s="81"/>
      <c r="N210" s="81">
        <v>15.8</v>
      </c>
      <c r="O210" s="81" t="s">
        <v>505</v>
      </c>
      <c r="P210" s="7">
        <v>0.3</v>
      </c>
      <c r="Q210" s="205"/>
      <c r="R210" s="81"/>
      <c r="S210" s="81">
        <v>1023.1</v>
      </c>
      <c r="T210" s="217" t="s">
        <v>216</v>
      </c>
      <c r="U210" s="81"/>
      <c r="V210" s="81"/>
      <c r="X210" s="130">
        <v>20.6</v>
      </c>
      <c r="Y210" s="130">
        <v>12.3</v>
      </c>
      <c r="AH210" s="85">
        <f t="shared" si="27"/>
        <v>17.82779541421407</v>
      </c>
      <c r="AI210" s="85">
        <f t="shared" si="28"/>
        <v>16.717824157058523</v>
      </c>
      <c r="AJ210" s="85">
        <f t="shared" si="29"/>
        <v>15.918824157058523</v>
      </c>
      <c r="AK210" s="85">
        <f t="shared" si="30"/>
        <v>13.943421155260614</v>
      </c>
    </row>
    <row r="211" spans="1:37" ht="11.25">
      <c r="A211" s="178">
        <v>39651</v>
      </c>
      <c r="B211" s="162">
        <v>14.7</v>
      </c>
      <c r="C211" s="7">
        <v>14.4</v>
      </c>
      <c r="D211" s="81">
        <v>29.9</v>
      </c>
      <c r="E211" s="81">
        <v>13.9</v>
      </c>
      <c r="F211" s="63">
        <f t="shared" si="25"/>
        <v>21.9</v>
      </c>
      <c r="G211" s="63">
        <f t="shared" si="24"/>
        <v>96.6464739337145</v>
      </c>
      <c r="H211" s="60">
        <f t="shared" si="26"/>
        <v>14.172555164873767</v>
      </c>
      <c r="I211" s="164">
        <v>11.2</v>
      </c>
      <c r="J211" s="81">
        <v>8</v>
      </c>
      <c r="K211" s="81" t="s">
        <v>442</v>
      </c>
      <c r="L211" s="168" t="s">
        <v>134</v>
      </c>
      <c r="M211" s="81"/>
      <c r="N211" s="81">
        <v>16</v>
      </c>
      <c r="O211" s="81" t="s">
        <v>387</v>
      </c>
      <c r="P211" s="229">
        <v>22.9</v>
      </c>
      <c r="Q211" s="205"/>
      <c r="R211" s="81"/>
      <c r="S211" s="81">
        <v>1019.2</v>
      </c>
      <c r="T211" s="217" t="s">
        <v>225</v>
      </c>
      <c r="U211" s="81"/>
      <c r="V211" s="81"/>
      <c r="X211" s="130">
        <v>20.4</v>
      </c>
      <c r="Y211" s="130">
        <v>12.1</v>
      </c>
      <c r="AH211" s="85">
        <f t="shared" si="27"/>
        <v>16.717824157058523</v>
      </c>
      <c r="AI211" s="85">
        <f t="shared" si="28"/>
        <v>16.39688756623579</v>
      </c>
      <c r="AJ211" s="85">
        <f t="shared" si="29"/>
        <v>16.15718756623579</v>
      </c>
      <c r="AK211" s="85">
        <f t="shared" si="30"/>
        <v>14.172555164873767</v>
      </c>
    </row>
    <row r="212" spans="1:37" ht="11.25">
      <c r="A212" s="178">
        <v>39652</v>
      </c>
      <c r="B212" s="162">
        <v>18.5</v>
      </c>
      <c r="C212" s="7">
        <v>18.1</v>
      </c>
      <c r="D212" s="81">
        <v>24.8</v>
      </c>
      <c r="E212" s="81">
        <v>14.7</v>
      </c>
      <c r="F212" s="63">
        <f t="shared" si="25"/>
        <v>19.75</v>
      </c>
      <c r="G212" s="63">
        <f t="shared" si="24"/>
        <v>96.0201073904411</v>
      </c>
      <c r="H212" s="60">
        <f t="shared" si="26"/>
        <v>17.853341197699287</v>
      </c>
      <c r="I212" s="164">
        <v>14.7</v>
      </c>
      <c r="J212" s="81">
        <v>8</v>
      </c>
      <c r="K212" s="81" t="s">
        <v>442</v>
      </c>
      <c r="L212" s="81">
        <v>3</v>
      </c>
      <c r="M212" s="81"/>
      <c r="N212" s="81">
        <v>20.8</v>
      </c>
      <c r="O212" s="81" t="s">
        <v>505</v>
      </c>
      <c r="P212" s="229">
        <v>11</v>
      </c>
      <c r="Q212" s="205"/>
      <c r="R212" s="81"/>
      <c r="S212" s="81">
        <v>1015.6</v>
      </c>
      <c r="T212" s="217" t="s">
        <v>468</v>
      </c>
      <c r="U212" s="81"/>
      <c r="V212" s="81"/>
      <c r="X212" s="130">
        <v>20.3</v>
      </c>
      <c r="Y212" s="130">
        <v>12.2</v>
      </c>
      <c r="AH212" s="85">
        <f t="shared" si="27"/>
        <v>21.286984900395762</v>
      </c>
      <c r="AI212" s="85">
        <f t="shared" si="28"/>
        <v>20.75938576154699</v>
      </c>
      <c r="AJ212" s="85">
        <f t="shared" si="29"/>
        <v>20.439785761546993</v>
      </c>
      <c r="AK212" s="85">
        <f t="shared" si="30"/>
        <v>17.853341197699287</v>
      </c>
    </row>
    <row r="213" spans="1:37" ht="11.25">
      <c r="A213" s="178">
        <v>39653</v>
      </c>
      <c r="B213" s="162">
        <v>19.6</v>
      </c>
      <c r="C213" s="7">
        <v>17.5</v>
      </c>
      <c r="D213" s="81">
        <v>26.6</v>
      </c>
      <c r="E213" s="81">
        <v>14.7</v>
      </c>
      <c r="F213" s="63">
        <f t="shared" si="25"/>
        <v>20.65</v>
      </c>
      <c r="G213" s="63">
        <f t="shared" si="24"/>
        <v>80.3176970384705</v>
      </c>
      <c r="H213" s="60">
        <f t="shared" si="26"/>
        <v>16.118834316034054</v>
      </c>
      <c r="I213" s="164">
        <v>11.7</v>
      </c>
      <c r="J213" s="81">
        <v>7</v>
      </c>
      <c r="K213" s="81" t="s">
        <v>339</v>
      </c>
      <c r="L213" s="81">
        <v>3</v>
      </c>
      <c r="M213" s="81"/>
      <c r="N213" s="81">
        <v>12.9</v>
      </c>
      <c r="O213" s="81" t="s">
        <v>339</v>
      </c>
      <c r="P213" s="7">
        <v>2.3</v>
      </c>
      <c r="Q213" s="205"/>
      <c r="R213" s="81"/>
      <c r="S213" s="81">
        <v>1015.1</v>
      </c>
      <c r="T213" s="217" t="s">
        <v>263</v>
      </c>
      <c r="U213" s="81"/>
      <c r="V213" s="81"/>
      <c r="X213" s="130">
        <v>20.3</v>
      </c>
      <c r="Y213" s="130">
        <v>12</v>
      </c>
      <c r="AH213" s="85">
        <f t="shared" si="27"/>
        <v>22.79892311666162</v>
      </c>
      <c r="AI213" s="85">
        <f t="shared" si="28"/>
        <v>19.989469996874096</v>
      </c>
      <c r="AJ213" s="85">
        <f t="shared" si="29"/>
        <v>18.311569996874095</v>
      </c>
      <c r="AK213" s="85">
        <f t="shared" si="30"/>
        <v>16.118834316034054</v>
      </c>
    </row>
    <row r="214" spans="1:37" ht="11.25">
      <c r="A214" s="178">
        <v>39654</v>
      </c>
      <c r="B214" s="162">
        <v>17.5</v>
      </c>
      <c r="C214" s="7">
        <v>16.6</v>
      </c>
      <c r="D214" s="81">
        <v>26.2</v>
      </c>
      <c r="E214" s="81">
        <v>15.2</v>
      </c>
      <c r="F214" s="63">
        <f t="shared" si="25"/>
        <v>20.7</v>
      </c>
      <c r="G214" s="63">
        <f t="shared" si="24"/>
        <v>90.85994080428945</v>
      </c>
      <c r="H214" s="60">
        <f t="shared" si="26"/>
        <v>15.990751786500125</v>
      </c>
      <c r="I214" s="164">
        <v>13.1</v>
      </c>
      <c r="J214" s="81">
        <v>8</v>
      </c>
      <c r="K214" s="81" t="s">
        <v>444</v>
      </c>
      <c r="L214" s="81">
        <v>2</v>
      </c>
      <c r="M214" s="81"/>
      <c r="N214" s="81">
        <v>17.1</v>
      </c>
      <c r="O214" s="81" t="s">
        <v>339</v>
      </c>
      <c r="P214" s="7">
        <v>0</v>
      </c>
      <c r="Q214" s="205"/>
      <c r="R214" s="81"/>
      <c r="S214" s="81">
        <v>1012.8</v>
      </c>
      <c r="T214" s="217" t="s">
        <v>426</v>
      </c>
      <c r="U214" s="81"/>
      <c r="V214" s="81"/>
      <c r="X214" s="130">
        <v>20.7</v>
      </c>
      <c r="Y214" s="130">
        <v>11.8</v>
      </c>
      <c r="AH214" s="85">
        <f t="shared" si="27"/>
        <v>19.989469996874096</v>
      </c>
      <c r="AI214" s="85">
        <f t="shared" si="28"/>
        <v>18.881520606251</v>
      </c>
      <c r="AJ214" s="85">
        <f t="shared" si="29"/>
        <v>18.162420606251004</v>
      </c>
      <c r="AK214" s="85">
        <f t="shared" si="30"/>
        <v>15.990751786500125</v>
      </c>
    </row>
    <row r="215" spans="1:37" ht="11.25">
      <c r="A215" s="178">
        <v>39655</v>
      </c>
      <c r="B215" s="162">
        <v>19.5</v>
      </c>
      <c r="C215" s="7">
        <v>16.8</v>
      </c>
      <c r="D215" s="81">
        <v>26.3</v>
      </c>
      <c r="E215" s="81">
        <v>13.8</v>
      </c>
      <c r="F215" s="63">
        <f t="shared" si="25"/>
        <v>20.05</v>
      </c>
      <c r="G215" s="63">
        <f t="shared" si="24"/>
        <v>74.87815837696903</v>
      </c>
      <c r="H215" s="60">
        <f t="shared" si="26"/>
        <v>14.928231530794106</v>
      </c>
      <c r="I215" s="164">
        <v>9.7</v>
      </c>
      <c r="J215" s="81">
        <v>2</v>
      </c>
      <c r="K215" s="81" t="s">
        <v>479</v>
      </c>
      <c r="L215" s="168" t="s">
        <v>480</v>
      </c>
      <c r="M215" s="81"/>
      <c r="N215" s="81">
        <v>12.9</v>
      </c>
      <c r="O215" s="81" t="s">
        <v>447</v>
      </c>
      <c r="P215" s="7">
        <v>0</v>
      </c>
      <c r="Q215" s="205"/>
      <c r="R215" s="81"/>
      <c r="S215" s="81">
        <v>1013.5</v>
      </c>
      <c r="T215" s="217" t="s">
        <v>44</v>
      </c>
      <c r="U215" s="81"/>
      <c r="V215" s="81"/>
      <c r="X215" s="130">
        <v>20.3</v>
      </c>
      <c r="Y215" s="130">
        <v>12.1</v>
      </c>
      <c r="AH215" s="85">
        <f t="shared" si="27"/>
        <v>22.65769397353286</v>
      </c>
      <c r="AI215" s="85">
        <f t="shared" si="28"/>
        <v>19.122963978070903</v>
      </c>
      <c r="AJ215" s="85">
        <f t="shared" si="29"/>
        <v>16.965663978070904</v>
      </c>
      <c r="AK215" s="85">
        <f t="shared" si="30"/>
        <v>14.928231530794106</v>
      </c>
    </row>
    <row r="216" spans="1:37" ht="11.25">
      <c r="A216" s="178">
        <v>39656</v>
      </c>
      <c r="B216" s="162">
        <v>18.7</v>
      </c>
      <c r="C216" s="7">
        <v>16.8</v>
      </c>
      <c r="D216" s="81">
        <v>25.9</v>
      </c>
      <c r="E216" s="81">
        <v>10.6</v>
      </c>
      <c r="F216" s="63">
        <f t="shared" si="25"/>
        <v>18.25</v>
      </c>
      <c r="G216" s="63">
        <f t="shared" si="24"/>
        <v>81.67354082666101</v>
      </c>
      <c r="H216" s="60">
        <f t="shared" si="26"/>
        <v>15.50362846223977</v>
      </c>
      <c r="I216" s="164">
        <v>7.3</v>
      </c>
      <c r="J216" s="81">
        <v>6</v>
      </c>
      <c r="K216" s="81" t="s">
        <v>442</v>
      </c>
      <c r="L216" s="168" t="s">
        <v>20</v>
      </c>
      <c r="M216" s="81"/>
      <c r="N216" s="81">
        <v>16.7</v>
      </c>
      <c r="O216" s="81" t="s">
        <v>479</v>
      </c>
      <c r="P216" s="230">
        <v>52.9</v>
      </c>
      <c r="Q216" s="205"/>
      <c r="R216" s="81"/>
      <c r="S216" s="81">
        <v>1009.6</v>
      </c>
      <c r="T216" s="217" t="s">
        <v>497</v>
      </c>
      <c r="U216" s="81"/>
      <c r="V216" s="81"/>
      <c r="X216" s="130">
        <v>20.3</v>
      </c>
      <c r="Y216" s="130">
        <v>11.7</v>
      </c>
      <c r="AH216" s="85">
        <f t="shared" si="27"/>
        <v>21.555161928677002</v>
      </c>
      <c r="AI216" s="85">
        <f t="shared" si="28"/>
        <v>19.122963978070903</v>
      </c>
      <c r="AJ216" s="85">
        <f t="shared" si="29"/>
        <v>17.604863978070902</v>
      </c>
      <c r="AK216" s="85">
        <f t="shared" si="30"/>
        <v>15.50362846223977</v>
      </c>
    </row>
    <row r="217" spans="1:37" ht="11.25">
      <c r="A217" s="178">
        <v>39657</v>
      </c>
      <c r="B217" s="162">
        <v>17.6</v>
      </c>
      <c r="C217" s="7">
        <v>16.1</v>
      </c>
      <c r="D217" s="81">
        <v>23.5</v>
      </c>
      <c r="E217" s="81">
        <v>14.3</v>
      </c>
      <c r="F217" s="63">
        <f t="shared" si="25"/>
        <v>18.9</v>
      </c>
      <c r="G217" s="63">
        <f t="shared" si="24"/>
        <v>84.96246889980615</v>
      </c>
      <c r="H217" s="60">
        <f t="shared" si="26"/>
        <v>15.042603495777318</v>
      </c>
      <c r="I217" s="164">
        <v>12.4</v>
      </c>
      <c r="J217" s="81">
        <v>5</v>
      </c>
      <c r="K217" s="81" t="s">
        <v>446</v>
      </c>
      <c r="L217" s="168" t="s">
        <v>91</v>
      </c>
      <c r="M217" s="81"/>
      <c r="N217" s="81">
        <v>21.5</v>
      </c>
      <c r="O217" s="81" t="s">
        <v>339</v>
      </c>
      <c r="P217" s="7">
        <v>0.1</v>
      </c>
      <c r="Q217" s="205"/>
      <c r="R217" s="81"/>
      <c r="S217" s="81">
        <v>1005.5</v>
      </c>
      <c r="T217" s="217" t="s">
        <v>117</v>
      </c>
      <c r="U217" s="81"/>
      <c r="V217" s="81"/>
      <c r="X217" s="130">
        <v>20.4</v>
      </c>
      <c r="Y217" s="130">
        <v>11.8</v>
      </c>
      <c r="AH217" s="85">
        <f t="shared" si="27"/>
        <v>20.116024057681578</v>
      </c>
      <c r="AI217" s="85">
        <f t="shared" si="28"/>
        <v>18.289570683885234</v>
      </c>
      <c r="AJ217" s="85">
        <f t="shared" si="29"/>
        <v>17.091070683885235</v>
      </c>
      <c r="AK217" s="85">
        <f t="shared" si="30"/>
        <v>15.042603495777318</v>
      </c>
    </row>
    <row r="218" spans="1:37" ht="11.25">
      <c r="A218" s="178">
        <v>39658</v>
      </c>
      <c r="B218" s="162">
        <v>19.1</v>
      </c>
      <c r="C218" s="7">
        <v>16.7</v>
      </c>
      <c r="D218" s="81">
        <v>21.9</v>
      </c>
      <c r="E218" s="81">
        <v>15.3</v>
      </c>
      <c r="F218" s="63">
        <f t="shared" si="25"/>
        <v>18.6</v>
      </c>
      <c r="G218" s="63">
        <f t="shared" si="24"/>
        <v>77.30312600341598</v>
      </c>
      <c r="H218" s="60">
        <f t="shared" si="26"/>
        <v>15.036452896646745</v>
      </c>
      <c r="I218" s="164">
        <v>13.1</v>
      </c>
      <c r="J218" s="81">
        <v>6</v>
      </c>
      <c r="K218" s="81" t="s">
        <v>446</v>
      </c>
      <c r="L218" s="168" t="s">
        <v>91</v>
      </c>
      <c r="M218" s="81"/>
      <c r="N218" s="81">
        <v>26.1</v>
      </c>
      <c r="O218" s="81" t="s">
        <v>447</v>
      </c>
      <c r="P218" s="229">
        <v>3.3</v>
      </c>
      <c r="Q218" s="205"/>
      <c r="R218" s="81"/>
      <c r="S218" s="81">
        <v>1009.7</v>
      </c>
      <c r="T218" s="217" t="s">
        <v>470</v>
      </c>
      <c r="U218" s="81"/>
      <c r="V218" s="81"/>
      <c r="X218" s="130">
        <v>20.6</v>
      </c>
      <c r="Y218" s="130">
        <v>12</v>
      </c>
      <c r="AH218" s="85">
        <f t="shared" si="27"/>
        <v>22.100407719188595</v>
      </c>
      <c r="AI218" s="85">
        <f t="shared" si="28"/>
        <v>19.001906026433034</v>
      </c>
      <c r="AJ218" s="85">
        <f t="shared" si="29"/>
        <v>17.084306026433033</v>
      </c>
      <c r="AK218" s="85">
        <f t="shared" si="30"/>
        <v>15.036452896646745</v>
      </c>
    </row>
    <row r="219" spans="1:37" ht="11.25">
      <c r="A219" s="178">
        <v>39659</v>
      </c>
      <c r="B219" s="162">
        <v>17.3</v>
      </c>
      <c r="C219" s="7">
        <v>15.6</v>
      </c>
      <c r="D219" s="81">
        <v>22.6</v>
      </c>
      <c r="E219" s="81">
        <v>11.5</v>
      </c>
      <c r="F219" s="63">
        <f t="shared" si="25"/>
        <v>17.05</v>
      </c>
      <c r="G219" s="63">
        <f t="shared" si="24"/>
        <v>82.8619237972372</v>
      </c>
      <c r="H219" s="60">
        <f t="shared" si="26"/>
        <v>14.36109144999663</v>
      </c>
      <c r="I219" s="164">
        <v>7.9</v>
      </c>
      <c r="J219" s="81">
        <v>6</v>
      </c>
      <c r="K219" s="81" t="s">
        <v>339</v>
      </c>
      <c r="L219" s="81">
        <v>3</v>
      </c>
      <c r="M219" s="81"/>
      <c r="N219" s="81">
        <v>21.2</v>
      </c>
      <c r="O219" s="81" t="s">
        <v>447</v>
      </c>
      <c r="P219" s="7">
        <v>2.4</v>
      </c>
      <c r="Q219" s="205"/>
      <c r="R219" s="81"/>
      <c r="S219" s="81">
        <v>1012.5</v>
      </c>
      <c r="T219" s="217" t="s">
        <v>179</v>
      </c>
      <c r="U219" s="81"/>
      <c r="V219" s="81"/>
      <c r="X219" s="130">
        <v>20.7</v>
      </c>
      <c r="Y219" s="130">
        <v>12.1</v>
      </c>
      <c r="AH219" s="85">
        <f t="shared" si="27"/>
        <v>19.73845377594393</v>
      </c>
      <c r="AI219" s="85">
        <f t="shared" si="28"/>
        <v>17.713962526575546</v>
      </c>
      <c r="AJ219" s="85">
        <f t="shared" si="29"/>
        <v>16.355662526575546</v>
      </c>
      <c r="AK219" s="85">
        <f t="shared" si="30"/>
        <v>14.36109144999663</v>
      </c>
    </row>
    <row r="220" spans="1:37" ht="12" thickBot="1">
      <c r="A220" s="179">
        <v>39660</v>
      </c>
      <c r="B220" s="182">
        <v>14.5</v>
      </c>
      <c r="C220" s="145">
        <v>14.4</v>
      </c>
      <c r="D220" s="147">
        <v>19.4</v>
      </c>
      <c r="E220" s="147">
        <v>13.2</v>
      </c>
      <c r="F220" s="72">
        <f t="shared" si="25"/>
        <v>16.299999999999997</v>
      </c>
      <c r="G220" s="72">
        <f t="shared" si="24"/>
        <v>98.87129866255512</v>
      </c>
      <c r="H220" s="73">
        <f t="shared" si="26"/>
        <v>14.324511325809217</v>
      </c>
      <c r="I220" s="183">
        <v>10.2</v>
      </c>
      <c r="J220" s="147">
        <v>8</v>
      </c>
      <c r="K220" s="147" t="s">
        <v>444</v>
      </c>
      <c r="L220" s="147">
        <v>2</v>
      </c>
      <c r="M220" s="147"/>
      <c r="N220" s="147">
        <v>14.4</v>
      </c>
      <c r="O220" s="147" t="s">
        <v>444</v>
      </c>
      <c r="P220" s="145">
        <v>8.3</v>
      </c>
      <c r="Q220" s="225"/>
      <c r="R220" s="147"/>
      <c r="S220" s="147">
        <v>1013.8</v>
      </c>
      <c r="T220" s="214" t="s">
        <v>248</v>
      </c>
      <c r="U220" s="147"/>
      <c r="V220" s="147"/>
      <c r="X220" s="130">
        <v>20.6</v>
      </c>
      <c r="Y220" s="130">
        <v>12</v>
      </c>
      <c r="AH220" s="85">
        <f t="shared" si="27"/>
        <v>16.503260083520495</v>
      </c>
      <c r="AI220" s="85">
        <f t="shared" si="28"/>
        <v>16.39688756623579</v>
      </c>
      <c r="AJ220" s="85">
        <f t="shared" si="29"/>
        <v>16.31698756623579</v>
      </c>
      <c r="AK220" s="85">
        <f t="shared" si="30"/>
        <v>14.324511325809217</v>
      </c>
    </row>
    <row r="221" spans="1:37" s="155" customFormat="1" ht="12" thickBot="1">
      <c r="A221" s="180">
        <v>39661</v>
      </c>
      <c r="B221" s="185">
        <v>19.3</v>
      </c>
      <c r="C221" s="186">
        <v>18.6</v>
      </c>
      <c r="D221" s="233">
        <v>30.6</v>
      </c>
      <c r="E221" s="154">
        <v>14.5</v>
      </c>
      <c r="F221" s="74">
        <f t="shared" si="25"/>
        <v>22.55</v>
      </c>
      <c r="G221" s="74">
        <f t="shared" si="24"/>
        <v>93.2247843672571</v>
      </c>
      <c r="H221" s="75">
        <f t="shared" si="26"/>
        <v>18.178035864507134</v>
      </c>
      <c r="I221" s="189">
        <v>15.7</v>
      </c>
      <c r="J221" s="154">
        <v>7</v>
      </c>
      <c r="K221" s="154" t="s">
        <v>444</v>
      </c>
      <c r="L221" s="234" t="s">
        <v>20</v>
      </c>
      <c r="M221" s="154"/>
      <c r="N221" s="154">
        <v>19.7</v>
      </c>
      <c r="O221" s="154" t="s">
        <v>446</v>
      </c>
      <c r="P221" s="186">
        <v>0</v>
      </c>
      <c r="Q221" s="203"/>
      <c r="R221" s="154"/>
      <c r="S221" s="154">
        <v>1009.8</v>
      </c>
      <c r="T221" s="221" t="s">
        <v>398</v>
      </c>
      <c r="U221" s="154"/>
      <c r="V221" s="154"/>
      <c r="X221" s="156">
        <v>20.6</v>
      </c>
      <c r="Y221" s="156">
        <v>11.7</v>
      </c>
      <c r="AH221" s="155">
        <f t="shared" si="27"/>
        <v>22.37753182360666</v>
      </c>
      <c r="AI221" s="155">
        <f t="shared" si="28"/>
        <v>21.420705789271647</v>
      </c>
      <c r="AJ221" s="155">
        <f t="shared" si="29"/>
        <v>20.861405789271647</v>
      </c>
      <c r="AK221" s="155">
        <f t="shared" si="30"/>
        <v>18.178035864507134</v>
      </c>
    </row>
    <row r="222" spans="1:37" ht="11.25">
      <c r="A222" s="181">
        <v>39662</v>
      </c>
      <c r="B222" s="157">
        <v>20</v>
      </c>
      <c r="C222" s="158">
        <v>18.4</v>
      </c>
      <c r="D222" s="161">
        <v>25.3</v>
      </c>
      <c r="E222" s="161">
        <v>16</v>
      </c>
      <c r="F222" s="63">
        <f t="shared" si="25"/>
        <v>20.65</v>
      </c>
      <c r="G222" s="63">
        <f t="shared" si="24"/>
        <v>85.04174295488527</v>
      </c>
      <c r="H222" s="60">
        <f t="shared" si="26"/>
        <v>17.409543929546018</v>
      </c>
      <c r="I222" s="160">
        <v>13.1</v>
      </c>
      <c r="J222" s="161">
        <v>3</v>
      </c>
      <c r="K222" s="161" t="s">
        <v>444</v>
      </c>
      <c r="L222" s="161">
        <v>4</v>
      </c>
      <c r="M222" s="161"/>
      <c r="N222" s="161">
        <v>20.4</v>
      </c>
      <c r="O222" s="161" t="s">
        <v>446</v>
      </c>
      <c r="P222" s="158">
        <v>0.8</v>
      </c>
      <c r="Q222" s="204"/>
      <c r="R222" s="161"/>
      <c r="S222" s="161">
        <v>1006.7</v>
      </c>
      <c r="T222" s="216" t="s">
        <v>29</v>
      </c>
      <c r="U222" s="161"/>
      <c r="V222" s="161"/>
      <c r="X222" s="130">
        <v>20.5</v>
      </c>
      <c r="Y222" s="130">
        <v>11.7</v>
      </c>
      <c r="AH222" s="85">
        <f t="shared" si="27"/>
        <v>23.37157630766442</v>
      </c>
      <c r="AI222" s="85">
        <f t="shared" si="28"/>
        <v>21.153995848068842</v>
      </c>
      <c r="AJ222" s="85">
        <f t="shared" si="29"/>
        <v>19.87559584806884</v>
      </c>
      <c r="AK222" s="85">
        <f t="shared" si="30"/>
        <v>17.409543929546018</v>
      </c>
    </row>
    <row r="223" spans="1:37" ht="11.25">
      <c r="A223" s="178">
        <v>39663</v>
      </c>
      <c r="B223" s="162">
        <v>18.7</v>
      </c>
      <c r="C223" s="7">
        <v>15.9</v>
      </c>
      <c r="D223" s="81">
        <v>23.5</v>
      </c>
      <c r="E223" s="81">
        <v>13</v>
      </c>
      <c r="F223" s="63">
        <f t="shared" si="25"/>
        <v>18.25</v>
      </c>
      <c r="G223" s="63">
        <f t="shared" si="24"/>
        <v>73.39396567790125</v>
      </c>
      <c r="H223" s="60">
        <f t="shared" si="26"/>
        <v>13.847721970213307</v>
      </c>
      <c r="I223" s="164">
        <v>10.7</v>
      </c>
      <c r="J223" s="81">
        <v>3</v>
      </c>
      <c r="K223" s="81" t="s">
        <v>339</v>
      </c>
      <c r="L223" s="168" t="s">
        <v>91</v>
      </c>
      <c r="M223" s="81"/>
      <c r="N223" s="81">
        <v>26.1</v>
      </c>
      <c r="O223" s="81" t="s">
        <v>446</v>
      </c>
      <c r="P223" s="7">
        <v>3.2</v>
      </c>
      <c r="Q223" s="205"/>
      <c r="R223" s="81"/>
      <c r="S223" s="81">
        <v>1012.8</v>
      </c>
      <c r="T223" s="217" t="s">
        <v>361</v>
      </c>
      <c r="U223" s="81"/>
      <c r="V223" s="81"/>
      <c r="X223" s="130">
        <v>20.2</v>
      </c>
      <c r="Y223" s="130">
        <v>11.7</v>
      </c>
      <c r="AH223" s="85">
        <f t="shared" si="27"/>
        <v>21.555161928677002</v>
      </c>
      <c r="AI223" s="85">
        <f t="shared" si="28"/>
        <v>18.057388147749236</v>
      </c>
      <c r="AJ223" s="85">
        <f t="shared" si="29"/>
        <v>15.820188147749237</v>
      </c>
      <c r="AK223" s="85">
        <f t="shared" si="30"/>
        <v>13.847721970213307</v>
      </c>
    </row>
    <row r="224" spans="1:37" ht="11.25">
      <c r="A224" s="178">
        <v>39664</v>
      </c>
      <c r="B224" s="162">
        <v>17.6</v>
      </c>
      <c r="C224" s="7">
        <v>15.6</v>
      </c>
      <c r="D224" s="81">
        <v>19</v>
      </c>
      <c r="E224" s="81">
        <v>12.9</v>
      </c>
      <c r="F224" s="63">
        <f t="shared" si="25"/>
        <v>15.95</v>
      </c>
      <c r="G224" s="63">
        <f t="shared" si="24"/>
        <v>80.11504897967868</v>
      </c>
      <c r="H224" s="60">
        <f t="shared" si="26"/>
        <v>14.133139585594686</v>
      </c>
      <c r="I224" s="164">
        <v>9.6</v>
      </c>
      <c r="J224" s="81">
        <v>7</v>
      </c>
      <c r="K224" s="81" t="s">
        <v>446</v>
      </c>
      <c r="L224" s="81">
        <v>5</v>
      </c>
      <c r="M224" s="81"/>
      <c r="N224" s="81">
        <v>17.8</v>
      </c>
      <c r="O224" s="81" t="s">
        <v>51</v>
      </c>
      <c r="P224" s="7">
        <v>11.2</v>
      </c>
      <c r="Q224" s="205"/>
      <c r="R224" s="81"/>
      <c r="S224" s="81">
        <v>1017.4</v>
      </c>
      <c r="T224" s="217" t="s">
        <v>430</v>
      </c>
      <c r="U224" s="81"/>
      <c r="V224" s="81"/>
      <c r="X224" s="130">
        <v>20.1</v>
      </c>
      <c r="Y224" s="130">
        <v>11.8</v>
      </c>
      <c r="AH224" s="85">
        <f t="shared" si="27"/>
        <v>20.116024057681578</v>
      </c>
      <c r="AI224" s="85">
        <f t="shared" si="28"/>
        <v>17.713962526575546</v>
      </c>
      <c r="AJ224" s="85">
        <f t="shared" si="29"/>
        <v>16.115962526575544</v>
      </c>
      <c r="AK224" s="85">
        <f t="shared" si="30"/>
        <v>14.133139585594686</v>
      </c>
    </row>
    <row r="225" spans="1:37" ht="11.25">
      <c r="A225" s="178">
        <v>39665</v>
      </c>
      <c r="B225" s="162">
        <v>16.6</v>
      </c>
      <c r="C225" s="7">
        <v>15.9</v>
      </c>
      <c r="D225" s="81">
        <v>21.1</v>
      </c>
      <c r="E225" s="81">
        <v>14.7</v>
      </c>
      <c r="F225" s="63">
        <f t="shared" si="25"/>
        <v>17.9</v>
      </c>
      <c r="G225" s="63">
        <f t="shared" si="24"/>
        <v>92.67308768530135</v>
      </c>
      <c r="H225" s="60">
        <f t="shared" si="26"/>
        <v>15.408799917594166</v>
      </c>
      <c r="I225" s="164">
        <v>14</v>
      </c>
      <c r="J225" s="81">
        <v>8</v>
      </c>
      <c r="K225" s="81" t="s">
        <v>445</v>
      </c>
      <c r="L225" s="81">
        <v>4</v>
      </c>
      <c r="M225" s="81"/>
      <c r="N225" s="81">
        <v>25</v>
      </c>
      <c r="O225" s="81" t="s">
        <v>444</v>
      </c>
      <c r="P225" s="7">
        <v>3.3</v>
      </c>
      <c r="Q225" s="205"/>
      <c r="R225" s="81"/>
      <c r="S225" s="81">
        <v>1009.9</v>
      </c>
      <c r="T225" s="217" t="s">
        <v>433</v>
      </c>
      <c r="U225" s="81"/>
      <c r="V225" s="81"/>
      <c r="X225" s="130">
        <v>20.7</v>
      </c>
      <c r="Y225" s="130">
        <v>11.9</v>
      </c>
      <c r="AH225" s="85">
        <f t="shared" si="27"/>
        <v>18.881520606251</v>
      </c>
      <c r="AI225" s="85">
        <f t="shared" si="28"/>
        <v>18.057388147749236</v>
      </c>
      <c r="AJ225" s="85">
        <f t="shared" si="29"/>
        <v>17.498088147749236</v>
      </c>
      <c r="AK225" s="85">
        <f t="shared" si="30"/>
        <v>15.408799917594166</v>
      </c>
    </row>
    <row r="226" spans="1:37" ht="11.25">
      <c r="A226" s="178">
        <v>39666</v>
      </c>
      <c r="B226" s="162">
        <v>13.5</v>
      </c>
      <c r="C226" s="7">
        <v>13</v>
      </c>
      <c r="D226" s="81">
        <v>20</v>
      </c>
      <c r="E226" s="81">
        <v>8.7</v>
      </c>
      <c r="F226" s="63">
        <f t="shared" si="25"/>
        <v>14.35</v>
      </c>
      <c r="G226" s="63">
        <f t="shared" si="24"/>
        <v>94.20561725472709</v>
      </c>
      <c r="H226" s="60">
        <f t="shared" si="26"/>
        <v>12.587135229801122</v>
      </c>
      <c r="I226" s="164">
        <v>5.3</v>
      </c>
      <c r="J226" s="81">
        <v>7</v>
      </c>
      <c r="K226" s="81" t="s">
        <v>339</v>
      </c>
      <c r="L226" s="168" t="s">
        <v>480</v>
      </c>
      <c r="M226" s="81"/>
      <c r="N226" s="81">
        <v>12.9</v>
      </c>
      <c r="O226" s="81" t="s">
        <v>339</v>
      </c>
      <c r="P226" s="7">
        <v>0</v>
      </c>
      <c r="Q226" s="205"/>
      <c r="R226" s="81"/>
      <c r="S226" s="81">
        <v>1016.8</v>
      </c>
      <c r="T226" s="217" t="s">
        <v>511</v>
      </c>
      <c r="U226" s="81"/>
      <c r="V226" s="81"/>
      <c r="X226" s="130">
        <v>20.3</v>
      </c>
      <c r="Y226" s="130">
        <v>12</v>
      </c>
      <c r="AH226" s="85">
        <f t="shared" si="27"/>
        <v>15.4662986641253</v>
      </c>
      <c r="AI226" s="85">
        <f t="shared" si="28"/>
        <v>14.96962212299885</v>
      </c>
      <c r="AJ226" s="85">
        <f t="shared" si="29"/>
        <v>14.57012212299885</v>
      </c>
      <c r="AK226" s="85">
        <f t="shared" si="30"/>
        <v>12.587135229801122</v>
      </c>
    </row>
    <row r="227" spans="1:37" ht="11.25">
      <c r="A227" s="178">
        <v>39667</v>
      </c>
      <c r="B227" s="162">
        <v>17.5</v>
      </c>
      <c r="C227" s="7">
        <v>15</v>
      </c>
      <c r="D227" s="81">
        <v>21</v>
      </c>
      <c r="E227" s="81">
        <v>9.2</v>
      </c>
      <c r="F227" s="63">
        <f t="shared" si="25"/>
        <v>15.1</v>
      </c>
      <c r="G227" s="63">
        <f t="shared" si="24"/>
        <v>75.27344143598302</v>
      </c>
      <c r="H227" s="60">
        <f t="shared" si="26"/>
        <v>13.078603217371295</v>
      </c>
      <c r="I227" s="164">
        <v>5.6</v>
      </c>
      <c r="J227" s="81">
        <v>5</v>
      </c>
      <c r="K227" s="81" t="s">
        <v>443</v>
      </c>
      <c r="L227" s="81">
        <v>2</v>
      </c>
      <c r="M227" s="81"/>
      <c r="N227" s="81">
        <v>9</v>
      </c>
      <c r="O227" s="81" t="s">
        <v>442</v>
      </c>
      <c r="P227" s="7">
        <v>0</v>
      </c>
      <c r="Q227" s="205"/>
      <c r="R227" s="81"/>
      <c r="S227" s="81">
        <v>1015.5</v>
      </c>
      <c r="T227" s="217" t="s">
        <v>358</v>
      </c>
      <c r="U227" s="81"/>
      <c r="V227" s="81"/>
      <c r="X227" s="130">
        <v>20.2</v>
      </c>
      <c r="Y227" s="130">
        <v>11.8</v>
      </c>
      <c r="AH227" s="85">
        <f t="shared" si="27"/>
        <v>19.989469996874096</v>
      </c>
      <c r="AI227" s="85">
        <f t="shared" si="28"/>
        <v>17.04426199146042</v>
      </c>
      <c r="AJ227" s="85">
        <f t="shared" si="29"/>
        <v>15.04676199146042</v>
      </c>
      <c r="AK227" s="85">
        <f t="shared" si="30"/>
        <v>13.078603217371295</v>
      </c>
    </row>
    <row r="228" spans="1:37" ht="12" customHeight="1">
      <c r="A228" s="178">
        <v>39668</v>
      </c>
      <c r="B228" s="162">
        <v>15.5</v>
      </c>
      <c r="C228" s="7">
        <v>14.2</v>
      </c>
      <c r="D228" s="81">
        <v>23.6</v>
      </c>
      <c r="E228" s="81">
        <v>8.8</v>
      </c>
      <c r="F228" s="63">
        <f t="shared" si="25"/>
        <v>16.200000000000003</v>
      </c>
      <c r="G228" s="63">
        <f t="shared" si="24"/>
        <v>86.06014852270931</v>
      </c>
      <c r="H228" s="60">
        <f t="shared" si="26"/>
        <v>13.180465110136819</v>
      </c>
      <c r="I228" s="164">
        <v>5.8</v>
      </c>
      <c r="J228" s="81">
        <v>6</v>
      </c>
      <c r="K228" s="81" t="s">
        <v>446</v>
      </c>
      <c r="L228" s="81">
        <v>2</v>
      </c>
      <c r="M228" s="81"/>
      <c r="N228" s="81">
        <v>18.6</v>
      </c>
      <c r="O228" s="81" t="s">
        <v>339</v>
      </c>
      <c r="P228" s="7">
        <v>2.9</v>
      </c>
      <c r="Q228" s="205"/>
      <c r="R228" s="81"/>
      <c r="S228" s="81">
        <v>1019.4</v>
      </c>
      <c r="T228" s="235" t="s">
        <v>452</v>
      </c>
      <c r="U228" s="81"/>
      <c r="V228" s="81"/>
      <c r="X228" s="130">
        <v>20.4</v>
      </c>
      <c r="Y228" s="130">
        <v>11.7</v>
      </c>
      <c r="AH228" s="85">
        <f t="shared" si="27"/>
        <v>17.600767877026804</v>
      </c>
      <c r="AI228" s="85">
        <f t="shared" si="28"/>
        <v>16.185946976106578</v>
      </c>
      <c r="AJ228" s="85">
        <f t="shared" si="29"/>
        <v>15.147246976106578</v>
      </c>
      <c r="AK228" s="85">
        <f t="shared" si="30"/>
        <v>13.180465110136819</v>
      </c>
    </row>
    <row r="229" spans="1:37" ht="11.25">
      <c r="A229" s="178">
        <v>39669</v>
      </c>
      <c r="B229" s="162">
        <v>17.6</v>
      </c>
      <c r="C229" s="7">
        <v>15.8</v>
      </c>
      <c r="D229" s="81">
        <v>19.9</v>
      </c>
      <c r="E229" s="81">
        <v>14.4</v>
      </c>
      <c r="F229" s="63">
        <f t="shared" si="25"/>
        <v>17.15</v>
      </c>
      <c r="G229" s="63">
        <f t="shared" si="24"/>
        <v>82.04439182744619</v>
      </c>
      <c r="H229" s="60">
        <f t="shared" si="26"/>
        <v>14.500758846217433</v>
      </c>
      <c r="I229" s="164">
        <v>14.4</v>
      </c>
      <c r="J229" s="81">
        <v>4</v>
      </c>
      <c r="K229" s="81" t="s">
        <v>448</v>
      </c>
      <c r="L229" s="168" t="s">
        <v>134</v>
      </c>
      <c r="M229" s="81"/>
      <c r="N229" s="81">
        <v>18.2</v>
      </c>
      <c r="O229" s="81" t="s">
        <v>479</v>
      </c>
      <c r="P229" s="7">
        <v>0</v>
      </c>
      <c r="Q229" s="205"/>
      <c r="R229" s="81"/>
      <c r="S229" s="81">
        <v>1017.5</v>
      </c>
      <c r="T229" s="217" t="s">
        <v>498</v>
      </c>
      <c r="U229" s="81"/>
      <c r="V229" s="81"/>
      <c r="X229" s="130">
        <v>20.3</v>
      </c>
      <c r="Y229" s="130">
        <v>11.8</v>
      </c>
      <c r="AH229" s="85">
        <f t="shared" si="27"/>
        <v>20.116024057681578</v>
      </c>
      <c r="AI229" s="85">
        <f t="shared" si="28"/>
        <v>17.942269597987615</v>
      </c>
      <c r="AJ229" s="85">
        <f t="shared" si="29"/>
        <v>16.504069597987613</v>
      </c>
      <c r="AK229" s="85">
        <f t="shared" si="30"/>
        <v>14.500758846217433</v>
      </c>
    </row>
    <row r="230" spans="1:37" ht="11.25">
      <c r="A230" s="178">
        <v>39670</v>
      </c>
      <c r="B230" s="162">
        <v>14.5</v>
      </c>
      <c r="C230" s="7">
        <v>13.2</v>
      </c>
      <c r="D230" s="81">
        <v>20.2</v>
      </c>
      <c r="E230" s="81">
        <v>12.4</v>
      </c>
      <c r="F230" s="63">
        <f t="shared" si="25"/>
        <v>16.3</v>
      </c>
      <c r="G230" s="63">
        <f t="shared" si="24"/>
        <v>85.60663144447315</v>
      </c>
      <c r="H230" s="60">
        <f t="shared" si="26"/>
        <v>12.118335903351392</v>
      </c>
      <c r="I230" s="164">
        <v>12.5</v>
      </c>
      <c r="J230" s="81">
        <v>7</v>
      </c>
      <c r="K230" s="81" t="s">
        <v>448</v>
      </c>
      <c r="L230" s="81">
        <v>3</v>
      </c>
      <c r="M230" s="81"/>
      <c r="N230" s="81">
        <v>18.2</v>
      </c>
      <c r="O230" s="81" t="s">
        <v>339</v>
      </c>
      <c r="P230" s="7">
        <v>0</v>
      </c>
      <c r="Q230" s="205"/>
      <c r="R230" s="81"/>
      <c r="S230" s="81">
        <v>1022</v>
      </c>
      <c r="T230" s="217" t="s">
        <v>58</v>
      </c>
      <c r="U230" s="81"/>
      <c r="V230" s="81"/>
      <c r="X230" s="130">
        <v>20.4</v>
      </c>
      <c r="Y230" s="130">
        <v>11.9</v>
      </c>
      <c r="AH230" s="85">
        <f t="shared" si="27"/>
        <v>16.503260083520495</v>
      </c>
      <c r="AI230" s="85">
        <f t="shared" si="28"/>
        <v>15.166585036022243</v>
      </c>
      <c r="AJ230" s="85">
        <f t="shared" si="29"/>
        <v>14.127885036022242</v>
      </c>
      <c r="AK230" s="85">
        <f t="shared" si="30"/>
        <v>12.118335903351392</v>
      </c>
    </row>
    <row r="231" spans="1:37" ht="11.25">
      <c r="A231" s="178">
        <v>39671</v>
      </c>
      <c r="B231" s="162">
        <v>16</v>
      </c>
      <c r="C231" s="7">
        <v>13.8</v>
      </c>
      <c r="D231" s="81">
        <v>20.6</v>
      </c>
      <c r="E231" s="81">
        <v>13.9</v>
      </c>
      <c r="F231" s="63">
        <f t="shared" si="25"/>
        <v>17.25</v>
      </c>
      <c r="G231" s="63">
        <f t="shared" si="24"/>
        <v>77.11045891041184</v>
      </c>
      <c r="H231" s="60">
        <f t="shared" si="26"/>
        <v>11.994876819497978</v>
      </c>
      <c r="I231" s="164">
        <v>10.7</v>
      </c>
      <c r="J231" s="81">
        <v>7</v>
      </c>
      <c r="K231" s="81" t="s">
        <v>448</v>
      </c>
      <c r="L231" s="168" t="s">
        <v>134</v>
      </c>
      <c r="M231" s="81"/>
      <c r="N231" s="81">
        <v>22.8</v>
      </c>
      <c r="O231" s="81" t="s">
        <v>339</v>
      </c>
      <c r="P231" s="7">
        <v>0</v>
      </c>
      <c r="Q231" s="205"/>
      <c r="R231" s="81"/>
      <c r="S231" s="81">
        <v>1017.5</v>
      </c>
      <c r="T231" s="217" t="s">
        <v>349</v>
      </c>
      <c r="U231" s="81"/>
      <c r="V231" s="81"/>
      <c r="X231" s="130">
        <v>20.3</v>
      </c>
      <c r="Y231" s="130">
        <v>11.7</v>
      </c>
      <c r="AH231" s="85">
        <f t="shared" si="27"/>
        <v>18.173154145192665</v>
      </c>
      <c r="AI231" s="85">
        <f t="shared" si="28"/>
        <v>15.771202559854595</v>
      </c>
      <c r="AJ231" s="85">
        <f t="shared" si="29"/>
        <v>14.013402559854596</v>
      </c>
      <c r="AK231" s="85">
        <f t="shared" si="30"/>
        <v>11.994876819497978</v>
      </c>
    </row>
    <row r="232" spans="1:37" ht="11.25">
      <c r="A232" s="178">
        <v>39672</v>
      </c>
      <c r="B232" s="162">
        <v>15.5</v>
      </c>
      <c r="C232" s="7">
        <v>13</v>
      </c>
      <c r="D232" s="81">
        <v>19.4</v>
      </c>
      <c r="E232" s="81">
        <v>11.7</v>
      </c>
      <c r="F232" s="63">
        <f t="shared" si="25"/>
        <v>15.549999999999999</v>
      </c>
      <c r="G232" s="63">
        <f aca="true" t="shared" si="31" ref="G232:G295">100*(AJ232/AH232)</f>
        <v>73.70202376187552</v>
      </c>
      <c r="H232" s="60">
        <f t="shared" si="26"/>
        <v>10.829294189461264</v>
      </c>
      <c r="I232" s="164">
        <v>10.6</v>
      </c>
      <c r="J232" s="81">
        <v>6</v>
      </c>
      <c r="K232" s="81" t="s">
        <v>479</v>
      </c>
      <c r="L232" s="81">
        <v>4</v>
      </c>
      <c r="M232" s="81"/>
      <c r="N232" s="81">
        <v>24.3</v>
      </c>
      <c r="O232" s="81" t="s">
        <v>447</v>
      </c>
      <c r="P232" s="7">
        <v>0.1</v>
      </c>
      <c r="Q232" s="205"/>
      <c r="R232" s="81"/>
      <c r="S232" s="81">
        <v>1016.1</v>
      </c>
      <c r="T232" s="217" t="s">
        <v>269</v>
      </c>
      <c r="U232" s="81"/>
      <c r="V232" s="81"/>
      <c r="X232" s="130">
        <v>20.4</v>
      </c>
      <c r="Y232" s="130">
        <v>11.8</v>
      </c>
      <c r="AH232" s="85">
        <f t="shared" si="27"/>
        <v>17.600767877026804</v>
      </c>
      <c r="AI232" s="85">
        <f t="shared" si="28"/>
        <v>14.96962212299885</v>
      </c>
      <c r="AJ232" s="85">
        <f t="shared" si="29"/>
        <v>12.972122122998849</v>
      </c>
      <c r="AK232" s="85">
        <f t="shared" si="30"/>
        <v>10.829294189461264</v>
      </c>
    </row>
    <row r="233" spans="1:37" ht="11.25">
      <c r="A233" s="178">
        <v>39673</v>
      </c>
      <c r="B233" s="162">
        <v>15.7</v>
      </c>
      <c r="C233" s="7">
        <v>13</v>
      </c>
      <c r="D233" s="81">
        <v>19</v>
      </c>
      <c r="E233" s="81">
        <v>7.8</v>
      </c>
      <c r="F233" s="63">
        <f t="shared" si="25"/>
        <v>13.4</v>
      </c>
      <c r="G233" s="63">
        <f t="shared" si="31"/>
        <v>71.86711438691746</v>
      </c>
      <c r="H233" s="60">
        <f t="shared" si="26"/>
        <v>10.643184083208169</v>
      </c>
      <c r="I233" s="164">
        <v>5.6</v>
      </c>
      <c r="J233" s="81">
        <v>7</v>
      </c>
      <c r="K233" s="81" t="s">
        <v>447</v>
      </c>
      <c r="L233" s="81">
        <v>3</v>
      </c>
      <c r="M233" s="81"/>
      <c r="N233" s="81">
        <v>18.2</v>
      </c>
      <c r="O233" s="81" t="s">
        <v>446</v>
      </c>
      <c r="P233" s="7">
        <v>0</v>
      </c>
      <c r="Q233" s="205"/>
      <c r="R233" s="81"/>
      <c r="S233" s="81">
        <v>1021.2</v>
      </c>
      <c r="T233" s="217" t="s">
        <v>10</v>
      </c>
      <c r="U233" s="81"/>
      <c r="V233" s="81"/>
      <c r="X233" s="130">
        <v>20.3</v>
      </c>
      <c r="Y233" s="130">
        <v>12</v>
      </c>
      <c r="AH233" s="85">
        <f t="shared" si="27"/>
        <v>17.82779541421407</v>
      </c>
      <c r="AI233" s="85">
        <f t="shared" si="28"/>
        <v>14.96962212299885</v>
      </c>
      <c r="AJ233" s="85">
        <f t="shared" si="29"/>
        <v>12.81232212299885</v>
      </c>
      <c r="AK233" s="85">
        <f t="shared" si="30"/>
        <v>10.643184083208169</v>
      </c>
    </row>
    <row r="234" spans="1:37" ht="11.25">
      <c r="A234" s="178">
        <v>39674</v>
      </c>
      <c r="B234" s="162">
        <v>16.5</v>
      </c>
      <c r="C234" s="7">
        <v>14.7</v>
      </c>
      <c r="D234" s="81">
        <v>21.4</v>
      </c>
      <c r="E234" s="81">
        <v>8</v>
      </c>
      <c r="F234" s="63">
        <f t="shared" si="25"/>
        <v>14.7</v>
      </c>
      <c r="G234" s="63">
        <f t="shared" si="31"/>
        <v>81.44005617663414</v>
      </c>
      <c r="H234" s="60">
        <f t="shared" si="26"/>
        <v>13.313753788647146</v>
      </c>
      <c r="I234" s="164">
        <v>6.1</v>
      </c>
      <c r="J234" s="81">
        <v>1</v>
      </c>
      <c r="K234" s="81" t="s">
        <v>505</v>
      </c>
      <c r="L234" s="168" t="s">
        <v>480</v>
      </c>
      <c r="M234" s="81"/>
      <c r="N234" s="81">
        <v>14.7</v>
      </c>
      <c r="O234" s="81" t="s">
        <v>339</v>
      </c>
      <c r="P234" s="7">
        <v>1.3</v>
      </c>
      <c r="Q234" s="205"/>
      <c r="R234" s="81"/>
      <c r="S234" s="81">
        <v>1022.2</v>
      </c>
      <c r="T234" s="217" t="s">
        <v>201</v>
      </c>
      <c r="U234" s="81"/>
      <c r="V234" s="81"/>
      <c r="X234" s="130">
        <v>20.4</v>
      </c>
      <c r="Y234" s="130">
        <v>12</v>
      </c>
      <c r="AH234" s="85">
        <f t="shared" si="27"/>
        <v>18.76180453991678</v>
      </c>
      <c r="AI234" s="85">
        <f t="shared" si="28"/>
        <v>16.717824157058523</v>
      </c>
      <c r="AJ234" s="85">
        <f t="shared" si="29"/>
        <v>15.279624157058523</v>
      </c>
      <c r="AK234" s="85">
        <f t="shared" si="30"/>
        <v>13.313753788647146</v>
      </c>
    </row>
    <row r="235" spans="1:37" ht="11.25">
      <c r="A235" s="178">
        <v>39675</v>
      </c>
      <c r="B235" s="162">
        <v>19.3</v>
      </c>
      <c r="C235" s="7">
        <v>18.2</v>
      </c>
      <c r="D235" s="81">
        <v>23.5</v>
      </c>
      <c r="E235" s="81">
        <v>15.9</v>
      </c>
      <c r="F235" s="63">
        <f t="shared" si="25"/>
        <v>19.7</v>
      </c>
      <c r="G235" s="63">
        <f t="shared" si="31"/>
        <v>89.42585723292396</v>
      </c>
      <c r="H235" s="60">
        <f t="shared" si="26"/>
        <v>17.517288809097206</v>
      </c>
      <c r="I235" s="164">
        <v>15.5</v>
      </c>
      <c r="J235" s="81">
        <v>7</v>
      </c>
      <c r="K235" s="81" t="s">
        <v>446</v>
      </c>
      <c r="L235" s="81">
        <v>4</v>
      </c>
      <c r="M235" s="81"/>
      <c r="N235" s="81">
        <v>23.6</v>
      </c>
      <c r="O235" s="81" t="s">
        <v>339</v>
      </c>
      <c r="P235" s="7">
        <v>19.6</v>
      </c>
      <c r="Q235" s="205"/>
      <c r="R235" s="81"/>
      <c r="S235" s="81">
        <v>1016.3</v>
      </c>
      <c r="T235" s="217" t="s">
        <v>8</v>
      </c>
      <c r="U235" s="81"/>
      <c r="V235" s="81"/>
      <c r="X235" s="130">
        <v>20.2</v>
      </c>
      <c r="Y235" s="130">
        <v>11.6</v>
      </c>
      <c r="AH235" s="85">
        <f t="shared" si="27"/>
        <v>22.37753182360666</v>
      </c>
      <c r="AI235" s="85">
        <f t="shared" si="28"/>
        <v>20.890199660830618</v>
      </c>
      <c r="AJ235" s="85">
        <f t="shared" si="29"/>
        <v>20.011299660830616</v>
      </c>
      <c r="AK235" s="85">
        <f t="shared" si="30"/>
        <v>17.517288809097206</v>
      </c>
    </row>
    <row r="236" spans="1:37" ht="11.25">
      <c r="A236" s="178">
        <v>39676</v>
      </c>
      <c r="B236" s="162">
        <v>16.6</v>
      </c>
      <c r="C236" s="7">
        <v>16.3</v>
      </c>
      <c r="D236" s="81">
        <v>22.9</v>
      </c>
      <c r="E236" s="81">
        <v>15</v>
      </c>
      <c r="F236" s="63">
        <f t="shared" si="25"/>
        <v>18.95</v>
      </c>
      <c r="G236" s="63">
        <f t="shared" si="31"/>
        <v>96.83895804874712</v>
      </c>
      <c r="H236" s="60">
        <f t="shared" si="26"/>
        <v>16.095799792586753</v>
      </c>
      <c r="I236" s="164">
        <v>14.9</v>
      </c>
      <c r="J236" s="81">
        <v>7</v>
      </c>
      <c r="K236" s="81" t="s">
        <v>447</v>
      </c>
      <c r="L236" s="81">
        <v>2</v>
      </c>
      <c r="M236" s="81"/>
      <c r="N236" s="81">
        <v>19</v>
      </c>
      <c r="O236" s="81" t="s">
        <v>339</v>
      </c>
      <c r="P236" s="7">
        <v>0.2</v>
      </c>
      <c r="Q236" s="205"/>
      <c r="R236" s="81"/>
      <c r="S236" s="81">
        <v>1013.2</v>
      </c>
      <c r="T236" s="217" t="s">
        <v>222</v>
      </c>
      <c r="U236" s="81"/>
      <c r="V236" s="81"/>
      <c r="X236" s="130">
        <v>20.2</v>
      </c>
      <c r="Y236" s="130">
        <v>11.3</v>
      </c>
      <c r="AH236" s="85">
        <f t="shared" si="27"/>
        <v>18.881520606251</v>
      </c>
      <c r="AI236" s="85">
        <f t="shared" si="28"/>
        <v>18.524367818852948</v>
      </c>
      <c r="AJ236" s="85">
        <f t="shared" si="29"/>
        <v>18.28466781885295</v>
      </c>
      <c r="AK236" s="85">
        <f t="shared" si="30"/>
        <v>16.095799792586753</v>
      </c>
    </row>
    <row r="237" spans="1:37" ht="11.25">
      <c r="A237" s="178">
        <v>39677</v>
      </c>
      <c r="B237" s="162">
        <v>15.6</v>
      </c>
      <c r="C237" s="7">
        <v>14.8</v>
      </c>
      <c r="D237" s="81">
        <v>19.4</v>
      </c>
      <c r="E237" s="81">
        <v>10.3</v>
      </c>
      <c r="F237" s="63">
        <f t="shared" si="25"/>
        <v>14.85</v>
      </c>
      <c r="G237" s="63">
        <f t="shared" si="31"/>
        <v>91.37888578633246</v>
      </c>
      <c r="H237" s="60">
        <f t="shared" si="26"/>
        <v>14.20083396034011</v>
      </c>
      <c r="I237" s="164">
        <v>7.9</v>
      </c>
      <c r="J237" s="81">
        <v>8</v>
      </c>
      <c r="K237" s="81" t="s">
        <v>445</v>
      </c>
      <c r="L237" s="81">
        <v>4</v>
      </c>
      <c r="M237" s="81"/>
      <c r="N237" s="81">
        <v>27.6</v>
      </c>
      <c r="O237" s="81" t="s">
        <v>339</v>
      </c>
      <c r="P237" s="7">
        <v>0.8</v>
      </c>
      <c r="Q237" s="205"/>
      <c r="R237" s="81"/>
      <c r="S237" s="81">
        <v>1010.2</v>
      </c>
      <c r="T237" s="217" t="s">
        <v>487</v>
      </c>
      <c r="U237" s="81"/>
      <c r="V237" s="81"/>
      <c r="X237" s="130">
        <v>20.2</v>
      </c>
      <c r="Y237" s="130">
        <v>11.4</v>
      </c>
      <c r="AH237" s="85">
        <f t="shared" si="27"/>
        <v>17.713962526575546</v>
      </c>
      <c r="AI237" s="85">
        <f t="shared" si="28"/>
        <v>16.8260215853932</v>
      </c>
      <c r="AJ237" s="85">
        <f t="shared" si="29"/>
        <v>16.1868215853932</v>
      </c>
      <c r="AK237" s="85">
        <f t="shared" si="30"/>
        <v>14.20083396034011</v>
      </c>
    </row>
    <row r="238" spans="1:37" ht="11.25">
      <c r="A238" s="178">
        <v>39678</v>
      </c>
      <c r="B238" s="162">
        <v>16.7</v>
      </c>
      <c r="C238" s="7">
        <v>14.3</v>
      </c>
      <c r="D238" s="81">
        <v>21.5</v>
      </c>
      <c r="E238" s="81">
        <v>13.2</v>
      </c>
      <c r="F238" s="63">
        <f t="shared" si="25"/>
        <v>17.35</v>
      </c>
      <c r="G238" s="63">
        <f t="shared" si="31"/>
        <v>75.64250386044482</v>
      </c>
      <c r="H238" s="60">
        <f t="shared" si="26"/>
        <v>12.380288225061774</v>
      </c>
      <c r="I238" s="164">
        <v>12.4</v>
      </c>
      <c r="J238" s="81">
        <v>4</v>
      </c>
      <c r="K238" s="81" t="s">
        <v>339</v>
      </c>
      <c r="L238" s="81">
        <v>4</v>
      </c>
      <c r="M238" s="81"/>
      <c r="N238" s="81">
        <v>26.5</v>
      </c>
      <c r="O238" s="81" t="s">
        <v>339</v>
      </c>
      <c r="P238" s="7">
        <v>0</v>
      </c>
      <c r="Q238" s="205"/>
      <c r="R238" s="81"/>
      <c r="S238" s="81">
        <v>1007.2</v>
      </c>
      <c r="T238" s="217" t="s">
        <v>343</v>
      </c>
      <c r="U238" s="81"/>
      <c r="V238" s="81"/>
      <c r="X238" s="130">
        <v>20</v>
      </c>
      <c r="Y238" s="130">
        <v>11.7</v>
      </c>
      <c r="AH238" s="85">
        <f t="shared" si="27"/>
        <v>19.001906026433034</v>
      </c>
      <c r="AI238" s="85">
        <f t="shared" si="28"/>
        <v>16.291117499602702</v>
      </c>
      <c r="AJ238" s="85">
        <f t="shared" si="29"/>
        <v>14.373517499602704</v>
      </c>
      <c r="AK238" s="85">
        <f t="shared" si="30"/>
        <v>12.380288225061774</v>
      </c>
    </row>
    <row r="239" spans="1:37" ht="11.25">
      <c r="A239" s="178">
        <v>39679</v>
      </c>
      <c r="B239" s="162">
        <v>15.6</v>
      </c>
      <c r="C239" s="7">
        <v>14</v>
      </c>
      <c r="D239" s="81">
        <v>20.3</v>
      </c>
      <c r="E239" s="81">
        <v>9.9</v>
      </c>
      <c r="F239" s="63">
        <f t="shared" si="25"/>
        <v>15.100000000000001</v>
      </c>
      <c r="G239" s="63">
        <f t="shared" si="31"/>
        <v>82.97970012719495</v>
      </c>
      <c r="H239" s="60">
        <f t="shared" si="26"/>
        <v>12.721392813463654</v>
      </c>
      <c r="I239" s="164">
        <v>7</v>
      </c>
      <c r="J239" s="81">
        <v>4</v>
      </c>
      <c r="K239" s="81" t="s">
        <v>448</v>
      </c>
      <c r="L239" s="81">
        <v>2</v>
      </c>
      <c r="M239" s="81"/>
      <c r="N239" s="81">
        <v>18.2</v>
      </c>
      <c r="O239" s="81" t="s">
        <v>447</v>
      </c>
      <c r="P239" s="7">
        <v>0</v>
      </c>
      <c r="Q239" s="205"/>
      <c r="R239" s="81"/>
      <c r="S239" s="81">
        <v>1019.2</v>
      </c>
      <c r="T239" s="217" t="s">
        <v>72</v>
      </c>
      <c r="U239" s="81"/>
      <c r="V239" s="81"/>
      <c r="X239" s="130">
        <v>19.9</v>
      </c>
      <c r="Y239" s="130">
        <v>11.6</v>
      </c>
      <c r="AH239" s="85">
        <f t="shared" si="27"/>
        <v>17.713962526575546</v>
      </c>
      <c r="AI239" s="85">
        <f t="shared" si="28"/>
        <v>15.977392985196072</v>
      </c>
      <c r="AJ239" s="85">
        <f t="shared" si="29"/>
        <v>14.698992985196073</v>
      </c>
      <c r="AK239" s="85">
        <f t="shared" si="30"/>
        <v>12.721392813463654</v>
      </c>
    </row>
    <row r="240" spans="1:37" ht="11.25">
      <c r="A240" s="178">
        <v>39680</v>
      </c>
      <c r="B240" s="162">
        <v>16.5</v>
      </c>
      <c r="C240" s="7">
        <v>15</v>
      </c>
      <c r="D240" s="81">
        <v>23</v>
      </c>
      <c r="E240" s="81">
        <v>9.4</v>
      </c>
      <c r="F240" s="63">
        <f t="shared" si="25"/>
        <v>16.2</v>
      </c>
      <c r="G240" s="63">
        <f t="shared" si="31"/>
        <v>84.45755821487045</v>
      </c>
      <c r="H240" s="60">
        <f t="shared" si="26"/>
        <v>13.872584578796525</v>
      </c>
      <c r="I240" s="164">
        <v>7.3</v>
      </c>
      <c r="J240" s="81">
        <v>3</v>
      </c>
      <c r="K240" s="81" t="s">
        <v>339</v>
      </c>
      <c r="L240" s="81">
        <v>2</v>
      </c>
      <c r="M240" s="81"/>
      <c r="N240" s="81">
        <v>13.6</v>
      </c>
      <c r="O240" s="81" t="s">
        <v>339</v>
      </c>
      <c r="P240" s="7">
        <v>0</v>
      </c>
      <c r="Q240" s="205"/>
      <c r="R240" s="81"/>
      <c r="S240" s="81">
        <v>1027.5</v>
      </c>
      <c r="T240" s="217" t="s">
        <v>56</v>
      </c>
      <c r="U240" s="81"/>
      <c r="V240" s="81"/>
      <c r="X240" s="130">
        <v>19.9</v>
      </c>
      <c r="Y240" s="130">
        <v>11.5</v>
      </c>
      <c r="AH240" s="85">
        <f t="shared" si="27"/>
        <v>18.76180453991678</v>
      </c>
      <c r="AI240" s="85">
        <f t="shared" si="28"/>
        <v>17.04426199146042</v>
      </c>
      <c r="AJ240" s="85">
        <f t="shared" si="29"/>
        <v>15.84576199146042</v>
      </c>
      <c r="AK240" s="85">
        <f t="shared" si="30"/>
        <v>13.872584578796525</v>
      </c>
    </row>
    <row r="241" spans="1:37" ht="11.25">
      <c r="A241" s="178">
        <v>39681</v>
      </c>
      <c r="B241" s="162">
        <v>17</v>
      </c>
      <c r="C241" s="7">
        <v>15.2</v>
      </c>
      <c r="D241" s="81">
        <v>22.4</v>
      </c>
      <c r="E241" s="81">
        <v>10.7</v>
      </c>
      <c r="F241" s="63">
        <f t="shared" si="25"/>
        <v>16.549999999999997</v>
      </c>
      <c r="G241" s="63">
        <f t="shared" si="31"/>
        <v>81.71989910291812</v>
      </c>
      <c r="H241" s="60">
        <f t="shared" si="26"/>
        <v>13.854136742657438</v>
      </c>
      <c r="I241" s="164">
        <v>8.6</v>
      </c>
      <c r="J241" s="81">
        <v>4</v>
      </c>
      <c r="K241" s="81" t="s">
        <v>446</v>
      </c>
      <c r="L241" s="168" t="s">
        <v>134</v>
      </c>
      <c r="M241" s="81"/>
      <c r="N241" s="81">
        <v>17.5</v>
      </c>
      <c r="O241" s="81" t="s">
        <v>446</v>
      </c>
      <c r="P241" s="7">
        <v>0</v>
      </c>
      <c r="Q241" s="205"/>
      <c r="R241" s="81"/>
      <c r="S241" s="81">
        <v>1023.2</v>
      </c>
      <c r="T241" s="217" t="s">
        <v>466</v>
      </c>
      <c r="U241" s="81"/>
      <c r="V241" s="81"/>
      <c r="X241" s="130">
        <v>19.7</v>
      </c>
      <c r="Y241" s="130">
        <v>11.5</v>
      </c>
      <c r="AH241" s="85">
        <f t="shared" si="27"/>
        <v>19.367110246872254</v>
      </c>
      <c r="AI241" s="85">
        <f t="shared" si="28"/>
        <v>17.264982952894922</v>
      </c>
      <c r="AJ241" s="85">
        <f t="shared" si="29"/>
        <v>15.826782952894922</v>
      </c>
      <c r="AK241" s="85">
        <f t="shared" si="30"/>
        <v>13.854136742657438</v>
      </c>
    </row>
    <row r="242" spans="1:37" ht="11.25">
      <c r="A242" s="178">
        <v>39682</v>
      </c>
      <c r="B242" s="162">
        <v>17.5</v>
      </c>
      <c r="C242" s="7">
        <v>16</v>
      </c>
      <c r="D242" s="81">
        <v>23.8</v>
      </c>
      <c r="E242" s="81">
        <v>13.6</v>
      </c>
      <c r="F242" s="63">
        <f t="shared" si="25"/>
        <v>18.7</v>
      </c>
      <c r="G242" s="63">
        <f t="shared" si="31"/>
        <v>84.91798005573494</v>
      </c>
      <c r="H242" s="60">
        <f t="shared" si="26"/>
        <v>14.93645528705806</v>
      </c>
      <c r="I242" s="164">
        <v>12.1</v>
      </c>
      <c r="J242" s="81">
        <v>4</v>
      </c>
      <c r="K242" s="81" t="s">
        <v>445</v>
      </c>
      <c r="L242" s="168" t="s">
        <v>20</v>
      </c>
      <c r="M242" s="81"/>
      <c r="N242" s="81">
        <v>14.7</v>
      </c>
      <c r="O242" s="81" t="s">
        <v>505</v>
      </c>
      <c r="P242" s="7">
        <v>0</v>
      </c>
      <c r="Q242" s="205"/>
      <c r="R242" s="81"/>
      <c r="S242" s="81">
        <v>1019.7</v>
      </c>
      <c r="T242" s="217" t="s">
        <v>52</v>
      </c>
      <c r="U242" s="81"/>
      <c r="V242" s="81"/>
      <c r="X242" s="130">
        <v>19.9</v>
      </c>
      <c r="Y242" s="130">
        <v>11.5</v>
      </c>
      <c r="AH242" s="85">
        <f t="shared" si="27"/>
        <v>19.989469996874096</v>
      </c>
      <c r="AI242" s="85">
        <f t="shared" si="28"/>
        <v>18.173154145192665</v>
      </c>
      <c r="AJ242" s="85">
        <f t="shared" si="29"/>
        <v>16.974654145192666</v>
      </c>
      <c r="AK242" s="85">
        <f t="shared" si="30"/>
        <v>14.93645528705806</v>
      </c>
    </row>
    <row r="243" spans="1:37" ht="11.25">
      <c r="A243" s="178">
        <v>39683</v>
      </c>
      <c r="B243" s="162">
        <v>20.4</v>
      </c>
      <c r="C243" s="7">
        <v>18</v>
      </c>
      <c r="D243" s="81">
        <v>23</v>
      </c>
      <c r="E243" s="81">
        <v>13.7</v>
      </c>
      <c r="F243" s="63">
        <f t="shared" si="25"/>
        <v>18.35</v>
      </c>
      <c r="G243" s="63">
        <f t="shared" si="31"/>
        <v>78.10603092880216</v>
      </c>
      <c r="H243" s="60">
        <f t="shared" si="26"/>
        <v>16.457972744983408</v>
      </c>
      <c r="I243" s="164">
        <v>11.6</v>
      </c>
      <c r="J243" s="81">
        <v>5</v>
      </c>
      <c r="K243" s="81" t="s">
        <v>444</v>
      </c>
      <c r="L243" s="81">
        <v>3</v>
      </c>
      <c r="M243" s="81"/>
      <c r="N243" s="81">
        <v>17.1</v>
      </c>
      <c r="O243" s="81" t="s">
        <v>505</v>
      </c>
      <c r="P243" s="7">
        <v>6.6</v>
      </c>
      <c r="Q243" s="205"/>
      <c r="R243" s="81"/>
      <c r="S243" s="81">
        <v>1015.1</v>
      </c>
      <c r="T243" s="217" t="s">
        <v>129</v>
      </c>
      <c r="U243" s="81"/>
      <c r="V243" s="81"/>
      <c r="X243" s="130">
        <v>19.4</v>
      </c>
      <c r="Y243" s="130">
        <v>11</v>
      </c>
      <c r="AH243" s="85">
        <f t="shared" si="27"/>
        <v>23.956780222331826</v>
      </c>
      <c r="AI243" s="85">
        <f t="shared" si="28"/>
        <v>20.629290169999656</v>
      </c>
      <c r="AJ243" s="85">
        <f t="shared" si="29"/>
        <v>18.711690169999656</v>
      </c>
      <c r="AK243" s="85">
        <f t="shared" si="30"/>
        <v>16.457972744983408</v>
      </c>
    </row>
    <row r="244" spans="1:37" ht="11.25">
      <c r="A244" s="178">
        <v>39684</v>
      </c>
      <c r="B244" s="162">
        <v>16.2</v>
      </c>
      <c r="C244" s="7">
        <v>15.7</v>
      </c>
      <c r="D244" s="81">
        <v>19</v>
      </c>
      <c r="E244" s="81">
        <v>15</v>
      </c>
      <c r="F244" s="63">
        <f t="shared" si="25"/>
        <v>17</v>
      </c>
      <c r="G244" s="63">
        <f t="shared" si="31"/>
        <v>94.68482347195419</v>
      </c>
      <c r="H244" s="60">
        <f t="shared" si="26"/>
        <v>15.34654158916796</v>
      </c>
      <c r="I244" s="164">
        <v>14.8</v>
      </c>
      <c r="J244" s="81">
        <v>8</v>
      </c>
      <c r="K244" s="81" t="s">
        <v>448</v>
      </c>
      <c r="L244" s="168" t="s">
        <v>20</v>
      </c>
      <c r="M244" s="81"/>
      <c r="N244" s="81">
        <v>16</v>
      </c>
      <c r="O244" s="81" t="s">
        <v>448</v>
      </c>
      <c r="P244" s="7">
        <v>0.5</v>
      </c>
      <c r="Q244" s="205"/>
      <c r="R244" s="81"/>
      <c r="S244" s="81">
        <v>1012.4</v>
      </c>
      <c r="T244" s="217" t="s">
        <v>309</v>
      </c>
      <c r="U244" s="81"/>
      <c r="V244" s="81"/>
      <c r="X244" s="130">
        <v>19.5</v>
      </c>
      <c r="Y244" s="130">
        <v>11.5</v>
      </c>
      <c r="AH244" s="85">
        <f t="shared" si="27"/>
        <v>18.406640869300837</v>
      </c>
      <c r="AI244" s="85">
        <f t="shared" si="28"/>
        <v>17.82779541421407</v>
      </c>
      <c r="AJ244" s="85">
        <f t="shared" si="29"/>
        <v>17.42829541421407</v>
      </c>
      <c r="AK244" s="85">
        <f t="shared" si="30"/>
        <v>15.34654158916796</v>
      </c>
    </row>
    <row r="245" spans="1:37" ht="11.25">
      <c r="A245" s="178">
        <v>39685</v>
      </c>
      <c r="B245" s="162">
        <v>15.7</v>
      </c>
      <c r="C245" s="7">
        <v>14.4</v>
      </c>
      <c r="D245" s="81">
        <v>21.9</v>
      </c>
      <c r="E245" s="81">
        <v>12.3</v>
      </c>
      <c r="F245" s="63">
        <f t="shared" si="25"/>
        <v>17.1</v>
      </c>
      <c r="G245" s="63">
        <f t="shared" si="31"/>
        <v>86.14742995082126</v>
      </c>
      <c r="H245" s="60">
        <f t="shared" si="26"/>
        <v>13.39237921525861</v>
      </c>
      <c r="I245" s="164">
        <v>11.9</v>
      </c>
      <c r="J245" s="81">
        <v>8</v>
      </c>
      <c r="K245" s="81" t="s">
        <v>441</v>
      </c>
      <c r="L245" s="168" t="s">
        <v>134</v>
      </c>
      <c r="M245" s="81"/>
      <c r="N245" s="81">
        <v>11</v>
      </c>
      <c r="O245" s="81" t="s">
        <v>441</v>
      </c>
      <c r="P245" s="7">
        <v>0</v>
      </c>
      <c r="Q245" s="205"/>
      <c r="R245" s="81"/>
      <c r="S245" s="81">
        <v>1014.3</v>
      </c>
      <c r="T245" s="217" t="s">
        <v>392</v>
      </c>
      <c r="U245" s="81"/>
      <c r="V245" s="81"/>
      <c r="X245" s="130">
        <v>19.5</v>
      </c>
      <c r="Y245" s="130">
        <v>11.1</v>
      </c>
      <c r="AH245" s="85">
        <f t="shared" si="27"/>
        <v>17.82779541421407</v>
      </c>
      <c r="AI245" s="85">
        <f t="shared" si="28"/>
        <v>16.39688756623579</v>
      </c>
      <c r="AJ245" s="85">
        <f t="shared" si="29"/>
        <v>15.358187566235792</v>
      </c>
      <c r="AK245" s="85">
        <f t="shared" si="30"/>
        <v>13.39237921525861</v>
      </c>
    </row>
    <row r="246" spans="1:37" ht="11.25">
      <c r="A246" s="178">
        <v>39686</v>
      </c>
      <c r="B246" s="162">
        <v>17</v>
      </c>
      <c r="C246" s="7">
        <v>15.5</v>
      </c>
      <c r="D246" s="81">
        <v>23.5</v>
      </c>
      <c r="E246" s="81">
        <v>13.6</v>
      </c>
      <c r="F246" s="63">
        <f t="shared" si="25"/>
        <v>18.55</v>
      </c>
      <c r="G246" s="63">
        <f t="shared" si="31"/>
        <v>84.69135388784052</v>
      </c>
      <c r="H246" s="60">
        <f t="shared" si="26"/>
        <v>14.405071646111328</v>
      </c>
      <c r="I246" s="164">
        <v>11.9</v>
      </c>
      <c r="J246" s="81">
        <v>5</v>
      </c>
      <c r="K246" s="81" t="s">
        <v>387</v>
      </c>
      <c r="L246" s="81">
        <v>3</v>
      </c>
      <c r="M246" s="81"/>
      <c r="N246" s="81">
        <v>14.7</v>
      </c>
      <c r="O246" s="81" t="s">
        <v>387</v>
      </c>
      <c r="P246" s="7">
        <v>0</v>
      </c>
      <c r="Q246" s="205"/>
      <c r="R246" s="81"/>
      <c r="S246" s="81">
        <v>1021.3</v>
      </c>
      <c r="T246" s="217" t="s">
        <v>469</v>
      </c>
      <c r="U246" s="81"/>
      <c r="V246" s="81"/>
      <c r="X246" s="130">
        <v>19.4</v>
      </c>
      <c r="Y246" s="130">
        <v>11.2</v>
      </c>
      <c r="AH246" s="85">
        <f t="shared" si="27"/>
        <v>19.367110246872254</v>
      </c>
      <c r="AI246" s="85">
        <f t="shared" si="28"/>
        <v>17.600767877026804</v>
      </c>
      <c r="AJ246" s="85">
        <f t="shared" si="29"/>
        <v>16.402267877026805</v>
      </c>
      <c r="AK246" s="85">
        <f t="shared" si="30"/>
        <v>14.405071646111328</v>
      </c>
    </row>
    <row r="247" spans="1:37" ht="11.25">
      <c r="A247" s="178">
        <v>39687</v>
      </c>
      <c r="B247" s="162">
        <v>16.1</v>
      </c>
      <c r="C247" s="7">
        <v>14.8</v>
      </c>
      <c r="D247" s="81">
        <v>22.9</v>
      </c>
      <c r="E247" s="81">
        <v>11</v>
      </c>
      <c r="F247" s="63">
        <f t="shared" si="25"/>
        <v>16.95</v>
      </c>
      <c r="G247" s="63">
        <f t="shared" si="31"/>
        <v>86.31871058243733</v>
      </c>
      <c r="H247" s="60">
        <f t="shared" si="26"/>
        <v>13.815717577085351</v>
      </c>
      <c r="I247" s="164">
        <v>7.8</v>
      </c>
      <c r="J247" s="81">
        <v>3</v>
      </c>
      <c r="K247" s="81" t="s">
        <v>448</v>
      </c>
      <c r="L247" s="81">
        <v>2</v>
      </c>
      <c r="M247" s="81"/>
      <c r="N247" s="81">
        <v>11.4</v>
      </c>
      <c r="O247" s="81" t="s">
        <v>447</v>
      </c>
      <c r="P247" s="7">
        <v>0</v>
      </c>
      <c r="Q247" s="205"/>
      <c r="R247" s="81"/>
      <c r="S247" s="81">
        <v>1019.7</v>
      </c>
      <c r="T247" s="217" t="s">
        <v>167</v>
      </c>
      <c r="U247" s="81"/>
      <c r="V247" s="81"/>
      <c r="X247" s="130">
        <v>19.4</v>
      </c>
      <c r="Y247" s="130">
        <v>11</v>
      </c>
      <c r="AH247" s="85">
        <f t="shared" si="27"/>
        <v>18.289570683885234</v>
      </c>
      <c r="AI247" s="85">
        <f t="shared" si="28"/>
        <v>16.8260215853932</v>
      </c>
      <c r="AJ247" s="85">
        <f t="shared" si="29"/>
        <v>15.7873215853932</v>
      </c>
      <c r="AK247" s="85">
        <f t="shared" si="30"/>
        <v>13.815717577085351</v>
      </c>
    </row>
    <row r="248" spans="1:37" ht="11.25">
      <c r="A248" s="178">
        <v>39688</v>
      </c>
      <c r="B248" s="162">
        <v>16.5</v>
      </c>
      <c r="C248" s="7">
        <v>15.5</v>
      </c>
      <c r="D248" s="81">
        <v>21.8</v>
      </c>
      <c r="E248" s="81">
        <v>10.6</v>
      </c>
      <c r="F248" s="63">
        <f t="shared" si="25"/>
        <v>16.2</v>
      </c>
      <c r="G248" s="63">
        <f t="shared" si="31"/>
        <v>89.55304827571415</v>
      </c>
      <c r="H248" s="60">
        <f t="shared" si="26"/>
        <v>14.777633028232819</v>
      </c>
      <c r="I248" s="164">
        <v>8.4</v>
      </c>
      <c r="J248" s="81">
        <v>6</v>
      </c>
      <c r="K248" s="81" t="s">
        <v>447</v>
      </c>
      <c r="L248" s="81">
        <v>2</v>
      </c>
      <c r="M248" s="81"/>
      <c r="N248" s="81">
        <v>14.7</v>
      </c>
      <c r="O248" s="81" t="s">
        <v>446</v>
      </c>
      <c r="P248" s="7">
        <v>0</v>
      </c>
      <c r="Q248" s="205"/>
      <c r="R248" s="81"/>
      <c r="S248" s="81">
        <v>1023.7</v>
      </c>
      <c r="T248" s="217" t="s">
        <v>30</v>
      </c>
      <c r="U248" s="81"/>
      <c r="V248" s="81"/>
      <c r="X248" s="130">
        <v>19.5</v>
      </c>
      <c r="Y248" s="130">
        <v>10.8</v>
      </c>
      <c r="AH248" s="85">
        <f t="shared" si="27"/>
        <v>18.76180453991678</v>
      </c>
      <c r="AI248" s="85">
        <f t="shared" si="28"/>
        <v>17.600767877026804</v>
      </c>
      <c r="AJ248" s="85">
        <f t="shared" si="29"/>
        <v>16.801767877026805</v>
      </c>
      <c r="AK248" s="85">
        <f t="shared" si="30"/>
        <v>14.777633028232819</v>
      </c>
    </row>
    <row r="249" spans="1:37" ht="11.25" customHeight="1">
      <c r="A249" s="178">
        <v>39689</v>
      </c>
      <c r="B249" s="162">
        <v>16.7</v>
      </c>
      <c r="C249" s="7">
        <v>15.5</v>
      </c>
      <c r="D249" s="81">
        <v>21</v>
      </c>
      <c r="E249" s="81">
        <v>9.2</v>
      </c>
      <c r="F249" s="63">
        <f t="shared" si="25"/>
        <v>15.1</v>
      </c>
      <c r="G249" s="63">
        <f t="shared" si="31"/>
        <v>87.580518785203</v>
      </c>
      <c r="H249" s="60">
        <f t="shared" si="26"/>
        <v>14.629551524610715</v>
      </c>
      <c r="I249" s="164">
        <v>7.1</v>
      </c>
      <c r="J249" s="81">
        <v>3</v>
      </c>
      <c r="K249" s="81" t="s">
        <v>447</v>
      </c>
      <c r="L249" s="81">
        <v>2</v>
      </c>
      <c r="M249" s="81"/>
      <c r="N249" s="81">
        <v>14.7</v>
      </c>
      <c r="O249" s="81" t="s">
        <v>339</v>
      </c>
      <c r="P249" s="7">
        <v>0</v>
      </c>
      <c r="Q249" s="205"/>
      <c r="R249" s="81"/>
      <c r="S249" s="81">
        <v>1021.3</v>
      </c>
      <c r="T249" s="235" t="s">
        <v>41</v>
      </c>
      <c r="U249" s="81"/>
      <c r="V249" s="81"/>
      <c r="X249" s="130">
        <v>19.2</v>
      </c>
      <c r="Y249" s="130">
        <v>10.8</v>
      </c>
      <c r="AH249" s="85">
        <f t="shared" si="27"/>
        <v>19.001906026433034</v>
      </c>
      <c r="AI249" s="85">
        <f t="shared" si="28"/>
        <v>17.600767877026804</v>
      </c>
      <c r="AJ249" s="85">
        <f t="shared" si="29"/>
        <v>16.641967877026804</v>
      </c>
      <c r="AK249" s="85">
        <f t="shared" si="30"/>
        <v>14.629551524610715</v>
      </c>
    </row>
    <row r="250" spans="1:37" ht="11.25">
      <c r="A250" s="178">
        <v>39690</v>
      </c>
      <c r="B250" s="162">
        <v>17.3</v>
      </c>
      <c r="C250" s="7">
        <v>16</v>
      </c>
      <c r="D250" s="81">
        <v>23</v>
      </c>
      <c r="E250" s="81">
        <v>12</v>
      </c>
      <c r="F250" s="63">
        <f t="shared" si="25"/>
        <v>17.5</v>
      </c>
      <c r="G250" s="63">
        <f t="shared" si="31"/>
        <v>86.80747914547963</v>
      </c>
      <c r="H250" s="60">
        <f t="shared" si="26"/>
        <v>15.081998131455023</v>
      </c>
      <c r="I250" s="164">
        <v>9.5</v>
      </c>
      <c r="J250" s="81">
        <v>7</v>
      </c>
      <c r="K250" s="81" t="s">
        <v>447</v>
      </c>
      <c r="L250" s="81">
        <v>3</v>
      </c>
      <c r="M250" s="81"/>
      <c r="N250" s="81">
        <v>19.3</v>
      </c>
      <c r="O250" s="81" t="s">
        <v>339</v>
      </c>
      <c r="P250" s="7">
        <v>0</v>
      </c>
      <c r="Q250" s="205"/>
      <c r="R250" s="81"/>
      <c r="S250" s="81">
        <v>1018.1</v>
      </c>
      <c r="T250" s="217" t="s">
        <v>12</v>
      </c>
      <c r="U250" s="81"/>
      <c r="V250" s="81"/>
      <c r="X250" s="130">
        <v>19.1</v>
      </c>
      <c r="Y250" s="130">
        <v>10.8</v>
      </c>
      <c r="AH250" s="85">
        <f t="shared" si="27"/>
        <v>19.73845377594393</v>
      </c>
      <c r="AI250" s="85">
        <f t="shared" si="28"/>
        <v>18.173154145192665</v>
      </c>
      <c r="AJ250" s="85">
        <f t="shared" si="29"/>
        <v>17.134454145192663</v>
      </c>
      <c r="AK250" s="85">
        <f t="shared" si="30"/>
        <v>15.081998131455023</v>
      </c>
    </row>
    <row r="251" spans="1:37" ht="12" thickBot="1">
      <c r="A251" s="179">
        <v>39691</v>
      </c>
      <c r="B251" s="182">
        <v>13.5</v>
      </c>
      <c r="C251" s="145">
        <v>11.2</v>
      </c>
      <c r="D251" s="147">
        <v>17.8</v>
      </c>
      <c r="E251" s="147">
        <v>9.3</v>
      </c>
      <c r="F251" s="72">
        <f t="shared" si="25"/>
        <v>13.55</v>
      </c>
      <c r="G251" s="72">
        <f t="shared" si="31"/>
        <v>74.08336509430931</v>
      </c>
      <c r="H251" s="73">
        <f t="shared" si="26"/>
        <v>8.978128784479692</v>
      </c>
      <c r="I251" s="183">
        <v>6.4</v>
      </c>
      <c r="J251" s="147">
        <v>3</v>
      </c>
      <c r="K251" s="147" t="s">
        <v>448</v>
      </c>
      <c r="L251" s="147">
        <v>3</v>
      </c>
      <c r="M251" s="147"/>
      <c r="N251" s="147">
        <v>19.7</v>
      </c>
      <c r="O251" s="147" t="s">
        <v>447</v>
      </c>
      <c r="P251" s="145">
        <v>0</v>
      </c>
      <c r="Q251" s="225"/>
      <c r="R251" s="147"/>
      <c r="S251" s="147">
        <v>1026.2</v>
      </c>
      <c r="T251" s="214" t="s">
        <v>6</v>
      </c>
      <c r="U251" s="147"/>
      <c r="V251" s="147"/>
      <c r="X251" s="130">
        <v>18.9</v>
      </c>
      <c r="Y251" s="130">
        <v>10.5</v>
      </c>
      <c r="AH251" s="85">
        <f t="shared" si="27"/>
        <v>15.4662986641253</v>
      </c>
      <c r="AI251" s="85">
        <f t="shared" si="28"/>
        <v>13.295654505920231</v>
      </c>
      <c r="AJ251" s="85">
        <f t="shared" si="29"/>
        <v>11.457954505920231</v>
      </c>
      <c r="AK251" s="85">
        <f t="shared" si="30"/>
        <v>8.978128784479692</v>
      </c>
    </row>
    <row r="252" spans="1:37" s="155" customFormat="1" ht="11.25" customHeight="1" thickBot="1">
      <c r="A252" s="180">
        <v>39692</v>
      </c>
      <c r="B252" s="185">
        <v>14</v>
      </c>
      <c r="C252" s="186">
        <v>11.9</v>
      </c>
      <c r="D252" s="154">
        <v>19</v>
      </c>
      <c r="E252" s="154">
        <v>7.2</v>
      </c>
      <c r="F252" s="74">
        <f t="shared" si="25"/>
        <v>13.1</v>
      </c>
      <c r="G252" s="74">
        <f t="shared" si="31"/>
        <v>76.65880897872688</v>
      </c>
      <c r="H252" s="75">
        <f t="shared" si="26"/>
        <v>9.969278083370922</v>
      </c>
      <c r="I252" s="189">
        <v>4.6</v>
      </c>
      <c r="J252" s="154">
        <v>7</v>
      </c>
      <c r="K252" s="236" t="s">
        <v>448</v>
      </c>
      <c r="L252" s="234" t="s">
        <v>91</v>
      </c>
      <c r="M252" s="154"/>
      <c r="N252" s="154">
        <v>24.7</v>
      </c>
      <c r="O252" s="154" t="s">
        <v>479</v>
      </c>
      <c r="P252" s="186">
        <v>0</v>
      </c>
      <c r="Q252" s="203"/>
      <c r="R252" s="154"/>
      <c r="S252" s="154">
        <v>1029.6</v>
      </c>
      <c r="T252" s="235" t="s">
        <v>11</v>
      </c>
      <c r="U252" s="154"/>
      <c r="V252" s="154"/>
      <c r="X252" s="156">
        <v>18.8</v>
      </c>
      <c r="Y252" s="156">
        <v>10.7</v>
      </c>
      <c r="AH252" s="155">
        <f t="shared" si="27"/>
        <v>15.977392985196072</v>
      </c>
      <c r="AI252" s="155">
        <f t="shared" si="28"/>
        <v>13.925979168301964</v>
      </c>
      <c r="AJ252" s="155">
        <f t="shared" si="29"/>
        <v>12.248079168301965</v>
      </c>
      <c r="AK252" s="155">
        <f t="shared" si="30"/>
        <v>9.969278083370922</v>
      </c>
    </row>
    <row r="253" spans="1:37" ht="11.25">
      <c r="A253" s="181">
        <v>39693</v>
      </c>
      <c r="B253" s="157">
        <v>14.5</v>
      </c>
      <c r="C253" s="158">
        <v>13</v>
      </c>
      <c r="D253" s="161">
        <v>22.7</v>
      </c>
      <c r="E253" s="161">
        <v>11.5</v>
      </c>
      <c r="F253" s="63">
        <f t="shared" si="25"/>
        <v>17.1</v>
      </c>
      <c r="G253" s="63">
        <f t="shared" si="31"/>
        <v>83.44485909635605</v>
      </c>
      <c r="H253" s="60">
        <f t="shared" si="26"/>
        <v>11.730647512165724</v>
      </c>
      <c r="I253" s="160">
        <v>9.5</v>
      </c>
      <c r="J253" s="161">
        <v>8</v>
      </c>
      <c r="K253" s="161" t="s">
        <v>447</v>
      </c>
      <c r="L253" s="161">
        <v>4</v>
      </c>
      <c r="M253" s="161"/>
      <c r="N253" s="161">
        <v>21.2</v>
      </c>
      <c r="O253" s="161" t="s">
        <v>339</v>
      </c>
      <c r="P253" s="158">
        <v>0</v>
      </c>
      <c r="Q253" s="204"/>
      <c r="R253" s="161"/>
      <c r="S253" s="161">
        <v>1026.7</v>
      </c>
      <c r="T253" s="216" t="s">
        <v>152</v>
      </c>
      <c r="U253" s="161"/>
      <c r="V253" s="161"/>
      <c r="X253" s="130">
        <v>19</v>
      </c>
      <c r="Y253" s="130">
        <v>10.8</v>
      </c>
      <c r="AH253" s="85">
        <f t="shared" si="27"/>
        <v>16.503260083520495</v>
      </c>
      <c r="AI253" s="85">
        <f t="shared" si="28"/>
        <v>14.96962212299885</v>
      </c>
      <c r="AJ253" s="85">
        <f t="shared" si="29"/>
        <v>13.77112212299885</v>
      </c>
      <c r="AK253" s="85">
        <f t="shared" si="30"/>
        <v>11.730647512165724</v>
      </c>
    </row>
    <row r="254" spans="1:37" ht="12" customHeight="1">
      <c r="A254" s="178">
        <v>39694</v>
      </c>
      <c r="B254" s="162">
        <v>17.5</v>
      </c>
      <c r="C254" s="7">
        <v>16.5</v>
      </c>
      <c r="D254" s="81">
        <v>23.5</v>
      </c>
      <c r="E254" s="81">
        <v>12.2</v>
      </c>
      <c r="F254" s="63">
        <f t="shared" si="25"/>
        <v>17.85</v>
      </c>
      <c r="G254" s="63">
        <f t="shared" si="31"/>
        <v>89.8613347063517</v>
      </c>
      <c r="H254" s="60">
        <f t="shared" si="26"/>
        <v>15.81787925184268</v>
      </c>
      <c r="I254" s="164">
        <v>9.6</v>
      </c>
      <c r="J254" s="81">
        <v>7</v>
      </c>
      <c r="K254" s="81" t="s">
        <v>447</v>
      </c>
      <c r="L254" s="81">
        <v>2</v>
      </c>
      <c r="M254" s="81"/>
      <c r="N254" s="81">
        <v>6.9</v>
      </c>
      <c r="O254" s="81" t="s">
        <v>447</v>
      </c>
      <c r="P254" s="7">
        <v>0</v>
      </c>
      <c r="Q254" s="205"/>
      <c r="R254" s="81"/>
      <c r="S254" s="81">
        <v>1028.1</v>
      </c>
      <c r="T254" s="235" t="s">
        <v>394</v>
      </c>
      <c r="U254" s="81"/>
      <c r="V254" s="81"/>
      <c r="X254" s="130">
        <v>18.9</v>
      </c>
      <c r="Y254" s="130">
        <v>10.8</v>
      </c>
      <c r="AH254" s="85">
        <f t="shared" si="27"/>
        <v>19.989469996874096</v>
      </c>
      <c r="AI254" s="85">
        <f t="shared" si="28"/>
        <v>18.76180453991678</v>
      </c>
      <c r="AJ254" s="85">
        <f t="shared" si="29"/>
        <v>17.96280453991678</v>
      </c>
      <c r="AK254" s="85">
        <f t="shared" si="30"/>
        <v>15.81787925184268</v>
      </c>
    </row>
    <row r="255" spans="1:37" ht="11.25">
      <c r="A255" s="178">
        <v>39695</v>
      </c>
      <c r="B255" s="162">
        <v>16.7</v>
      </c>
      <c r="C255" s="7">
        <v>16.1</v>
      </c>
      <c r="D255" s="237">
        <v>25.2</v>
      </c>
      <c r="E255" s="81">
        <v>9.7</v>
      </c>
      <c r="F255" s="63">
        <f t="shared" si="25"/>
        <v>17.45</v>
      </c>
      <c r="G255" s="63">
        <f t="shared" si="31"/>
        <v>93.72833787889485</v>
      </c>
      <c r="H255" s="60">
        <f t="shared" si="26"/>
        <v>15.684553735061181</v>
      </c>
      <c r="I255" s="164">
        <v>7.5</v>
      </c>
      <c r="J255" s="81">
        <v>2</v>
      </c>
      <c r="K255" s="81" t="s">
        <v>446</v>
      </c>
      <c r="L255" s="81">
        <v>2</v>
      </c>
      <c r="M255" s="81"/>
      <c r="N255" s="81">
        <v>14.3</v>
      </c>
      <c r="O255" s="81" t="s">
        <v>51</v>
      </c>
      <c r="P255" s="7">
        <v>0</v>
      </c>
      <c r="Q255" s="205"/>
      <c r="R255" s="81"/>
      <c r="S255" s="81">
        <v>1022.2</v>
      </c>
      <c r="T255" s="217" t="s">
        <v>151</v>
      </c>
      <c r="U255" s="81"/>
      <c r="V255" s="81"/>
      <c r="X255" s="130">
        <v>18.9</v>
      </c>
      <c r="Y255" s="130">
        <v>10.4</v>
      </c>
      <c r="AH255" s="85">
        <f t="shared" si="27"/>
        <v>19.001906026433034</v>
      </c>
      <c r="AI255" s="85">
        <f t="shared" si="28"/>
        <v>18.289570683885234</v>
      </c>
      <c r="AJ255" s="85">
        <f t="shared" si="29"/>
        <v>17.810170683885236</v>
      </c>
      <c r="AK255" s="85">
        <f t="shared" si="30"/>
        <v>15.684553735061181</v>
      </c>
    </row>
    <row r="256" spans="1:37" ht="11.25">
      <c r="A256" s="178">
        <v>39696</v>
      </c>
      <c r="B256" s="162">
        <v>16</v>
      </c>
      <c r="C256" s="7">
        <v>14.5</v>
      </c>
      <c r="D256" s="81">
        <v>22.5</v>
      </c>
      <c r="E256" s="81">
        <v>10</v>
      </c>
      <c r="F256" s="63">
        <f t="shared" si="25"/>
        <v>16.25</v>
      </c>
      <c r="G256" s="63">
        <f t="shared" si="31"/>
        <v>84.21631138570986</v>
      </c>
      <c r="H256" s="60">
        <f t="shared" si="26"/>
        <v>13.338948117252473</v>
      </c>
      <c r="I256" s="164">
        <v>7.2</v>
      </c>
      <c r="J256" s="81">
        <v>3</v>
      </c>
      <c r="K256" s="81" t="s">
        <v>339</v>
      </c>
      <c r="L256" s="81">
        <v>3</v>
      </c>
      <c r="M256" s="81"/>
      <c r="N256" s="81">
        <v>12.1</v>
      </c>
      <c r="O256" s="81" t="s">
        <v>447</v>
      </c>
      <c r="P256" s="7">
        <v>13.5</v>
      </c>
      <c r="Q256" s="205"/>
      <c r="R256" s="81"/>
      <c r="S256" s="81">
        <v>1012.5</v>
      </c>
      <c r="T256" s="217" t="s">
        <v>406</v>
      </c>
      <c r="U256" s="81"/>
      <c r="V256" s="81"/>
      <c r="X256" s="130">
        <v>19</v>
      </c>
      <c r="Y256" s="130">
        <v>10.8</v>
      </c>
      <c r="AH256" s="85">
        <f t="shared" si="27"/>
        <v>18.173154145192665</v>
      </c>
      <c r="AI256" s="85">
        <f t="shared" si="28"/>
        <v>16.503260083520495</v>
      </c>
      <c r="AJ256" s="85">
        <f t="shared" si="29"/>
        <v>15.304760083520495</v>
      </c>
      <c r="AK256" s="85">
        <f t="shared" si="30"/>
        <v>13.338948117252473</v>
      </c>
    </row>
    <row r="257" spans="1:37" ht="11.25">
      <c r="A257" s="178">
        <v>39697</v>
      </c>
      <c r="B257" s="162">
        <v>12.1</v>
      </c>
      <c r="C257" s="7">
        <v>12</v>
      </c>
      <c r="D257" s="81">
        <v>14</v>
      </c>
      <c r="E257" s="81">
        <v>11.6</v>
      </c>
      <c r="F257" s="63">
        <f t="shared" si="25"/>
        <v>12.8</v>
      </c>
      <c r="G257" s="63">
        <f t="shared" si="31"/>
        <v>98.77687186037622</v>
      </c>
      <c r="H257" s="60">
        <f t="shared" si="26"/>
        <v>11.913334368315665</v>
      </c>
      <c r="I257" s="164">
        <v>10.4</v>
      </c>
      <c r="J257" s="81">
        <v>8</v>
      </c>
      <c r="K257" s="81" t="s">
        <v>442</v>
      </c>
      <c r="L257" s="81">
        <v>3</v>
      </c>
      <c r="M257" s="81"/>
      <c r="N257" s="81">
        <v>14.4</v>
      </c>
      <c r="O257" s="81" t="s">
        <v>339</v>
      </c>
      <c r="P257" s="7">
        <v>9.4</v>
      </c>
      <c r="Q257" s="205"/>
      <c r="R257" s="81"/>
      <c r="S257" s="81">
        <v>1007.8</v>
      </c>
      <c r="T257" s="217" t="s">
        <v>184</v>
      </c>
      <c r="U257" s="81"/>
      <c r="V257" s="81"/>
      <c r="X257" s="130">
        <v>18.8</v>
      </c>
      <c r="Y257" s="130">
        <v>10.6</v>
      </c>
      <c r="AH257" s="85">
        <f t="shared" si="27"/>
        <v>14.110830506745673</v>
      </c>
      <c r="AI257" s="85">
        <f t="shared" si="28"/>
        <v>14.01813696808305</v>
      </c>
      <c r="AJ257" s="85">
        <f t="shared" si="29"/>
        <v>13.93823696808305</v>
      </c>
      <c r="AK257" s="85">
        <f t="shared" si="30"/>
        <v>11.913334368315665</v>
      </c>
    </row>
    <row r="258" spans="1:37" ht="11.25">
      <c r="A258" s="178">
        <v>39698</v>
      </c>
      <c r="B258" s="162">
        <v>10.7</v>
      </c>
      <c r="C258" s="7">
        <v>10.1</v>
      </c>
      <c r="D258" s="81">
        <v>16.6</v>
      </c>
      <c r="E258" s="81">
        <v>7.4</v>
      </c>
      <c r="F258" s="63">
        <f t="shared" si="25"/>
        <v>12</v>
      </c>
      <c r="G258" s="63">
        <f t="shared" si="31"/>
        <v>92.34475991002756</v>
      </c>
      <c r="H258" s="60">
        <f t="shared" si="26"/>
        <v>9.5102571421314</v>
      </c>
      <c r="I258" s="164">
        <v>5.5</v>
      </c>
      <c r="J258" s="81">
        <v>3</v>
      </c>
      <c r="K258" s="81" t="s">
        <v>445</v>
      </c>
      <c r="L258" s="81">
        <v>4</v>
      </c>
      <c r="M258" s="81"/>
      <c r="N258" s="81">
        <v>20.4</v>
      </c>
      <c r="O258" s="81" t="s">
        <v>479</v>
      </c>
      <c r="P258" s="7">
        <v>0.7</v>
      </c>
      <c r="Q258" s="205"/>
      <c r="R258" s="81"/>
      <c r="S258" s="81">
        <v>1011</v>
      </c>
      <c r="T258" s="217" t="s">
        <v>139</v>
      </c>
      <c r="U258" s="81"/>
      <c r="V258" s="81"/>
      <c r="X258" s="130">
        <v>19</v>
      </c>
      <c r="Y258" s="130">
        <v>10.2</v>
      </c>
      <c r="AH258" s="85">
        <f t="shared" si="27"/>
        <v>12.86092138362429</v>
      </c>
      <c r="AI258" s="85">
        <f t="shared" si="28"/>
        <v>12.355786973925246</v>
      </c>
      <c r="AJ258" s="85">
        <f t="shared" si="29"/>
        <v>11.876386973925246</v>
      </c>
      <c r="AK258" s="85">
        <f t="shared" si="30"/>
        <v>9.5102571421314</v>
      </c>
    </row>
    <row r="259" spans="1:37" ht="11.25">
      <c r="A259" s="178">
        <v>39699</v>
      </c>
      <c r="B259" s="162">
        <v>12.7</v>
      </c>
      <c r="C259" s="7">
        <v>11.1</v>
      </c>
      <c r="D259" s="81">
        <v>17.1</v>
      </c>
      <c r="E259" s="81">
        <v>5.5</v>
      </c>
      <c r="F259" s="63">
        <f t="shared" si="25"/>
        <v>11.3</v>
      </c>
      <c r="G259" s="63">
        <f t="shared" si="31"/>
        <v>81.27108613961735</v>
      </c>
      <c r="H259" s="60">
        <f t="shared" si="26"/>
        <v>9.576352874920905</v>
      </c>
      <c r="I259" s="164">
        <v>2.3</v>
      </c>
      <c r="J259" s="81">
        <v>3</v>
      </c>
      <c r="K259" s="81" t="s">
        <v>479</v>
      </c>
      <c r="L259" s="81">
        <v>3</v>
      </c>
      <c r="M259" s="81"/>
      <c r="N259" s="81">
        <v>14.7</v>
      </c>
      <c r="O259" s="81" t="s">
        <v>339</v>
      </c>
      <c r="P259" s="7">
        <v>1.6</v>
      </c>
      <c r="Q259" s="205"/>
      <c r="R259" s="81"/>
      <c r="S259" s="81">
        <v>1016.2</v>
      </c>
      <c r="T259" s="217" t="s">
        <v>138</v>
      </c>
      <c r="U259" s="81"/>
      <c r="V259" s="81"/>
      <c r="X259" s="130">
        <v>18.8</v>
      </c>
      <c r="Y259" s="130">
        <v>10.1</v>
      </c>
      <c r="AH259" s="85">
        <f t="shared" si="27"/>
        <v>14.678391653320906</v>
      </c>
      <c r="AI259" s="85">
        <f t="shared" si="28"/>
        <v>13.207688324480838</v>
      </c>
      <c r="AJ259" s="85">
        <f t="shared" si="29"/>
        <v>11.929288324480838</v>
      </c>
      <c r="AK259" s="85">
        <f t="shared" si="30"/>
        <v>9.576352874920905</v>
      </c>
    </row>
    <row r="260" spans="1:37" ht="11.25">
      <c r="A260" s="178">
        <v>39700</v>
      </c>
      <c r="B260" s="162">
        <v>9.5</v>
      </c>
      <c r="C260" s="7">
        <v>9.2</v>
      </c>
      <c r="D260" s="81">
        <v>17.4</v>
      </c>
      <c r="E260" s="81">
        <v>6.4</v>
      </c>
      <c r="F260" s="63">
        <f t="shared" si="25"/>
        <v>11.899999999999999</v>
      </c>
      <c r="G260" s="63">
        <f t="shared" si="31"/>
        <v>95.98017428853579</v>
      </c>
      <c r="H260" s="60">
        <f t="shared" si="26"/>
        <v>8.891547842811494</v>
      </c>
      <c r="I260" s="164">
        <v>3</v>
      </c>
      <c r="J260" s="81">
        <v>7</v>
      </c>
      <c r="K260" s="81" t="s">
        <v>448</v>
      </c>
      <c r="L260" s="81">
        <v>2</v>
      </c>
      <c r="M260" s="81"/>
      <c r="N260" s="81">
        <v>13.6</v>
      </c>
      <c r="O260" s="81" t="s">
        <v>63</v>
      </c>
      <c r="P260" s="7">
        <v>2</v>
      </c>
      <c r="Q260" s="205"/>
      <c r="R260" s="81"/>
      <c r="S260" s="81">
        <v>1015.8</v>
      </c>
      <c r="T260" s="217" t="s">
        <v>150</v>
      </c>
      <c r="U260" s="81"/>
      <c r="V260" s="81"/>
      <c r="X260" s="130">
        <v>18.4</v>
      </c>
      <c r="Y260" s="130">
        <v>10.1</v>
      </c>
      <c r="AH260" s="85">
        <f t="shared" si="27"/>
        <v>11.868195956166188</v>
      </c>
      <c r="AI260" s="85">
        <f t="shared" si="28"/>
        <v>11.630815163633265</v>
      </c>
      <c r="AJ260" s="85">
        <f t="shared" si="29"/>
        <v>11.391115163633264</v>
      </c>
      <c r="AK260" s="85">
        <f t="shared" si="30"/>
        <v>8.891547842811494</v>
      </c>
    </row>
    <row r="261" spans="1:37" ht="11.25">
      <c r="A261" s="178">
        <v>39701</v>
      </c>
      <c r="B261" s="162">
        <v>12.3</v>
      </c>
      <c r="C261" s="7">
        <v>10.7</v>
      </c>
      <c r="D261" s="81">
        <v>14.8</v>
      </c>
      <c r="E261" s="81">
        <v>7.6</v>
      </c>
      <c r="F261" s="63">
        <f t="shared" si="25"/>
        <v>11.2</v>
      </c>
      <c r="G261" s="63">
        <f t="shared" si="31"/>
        <v>81.00891523704774</v>
      </c>
      <c r="H261" s="60">
        <f t="shared" si="26"/>
        <v>9.138307527857357</v>
      </c>
      <c r="I261" s="164">
        <v>5.3</v>
      </c>
      <c r="J261" s="81">
        <v>6</v>
      </c>
      <c r="K261" s="81" t="s">
        <v>448</v>
      </c>
      <c r="L261" s="168" t="s">
        <v>134</v>
      </c>
      <c r="M261" s="81"/>
      <c r="N261" s="81">
        <v>16.4</v>
      </c>
      <c r="O261" s="81" t="s">
        <v>447</v>
      </c>
      <c r="P261" s="7">
        <v>0.1</v>
      </c>
      <c r="Q261" s="205"/>
      <c r="R261" s="81"/>
      <c r="S261" s="81">
        <v>1020.7</v>
      </c>
      <c r="T261" s="217" t="s">
        <v>350</v>
      </c>
      <c r="U261" s="81"/>
      <c r="V261" s="81"/>
      <c r="X261" s="130">
        <v>18.2</v>
      </c>
      <c r="Y261" s="130">
        <v>10</v>
      </c>
      <c r="AH261" s="85">
        <f t="shared" si="27"/>
        <v>14.297835429263056</v>
      </c>
      <c r="AI261" s="85">
        <f t="shared" si="28"/>
        <v>12.86092138362429</v>
      </c>
      <c r="AJ261" s="85">
        <f t="shared" si="29"/>
        <v>11.58252138362429</v>
      </c>
      <c r="AK261" s="85">
        <f t="shared" si="30"/>
        <v>9.138307527857357</v>
      </c>
    </row>
    <row r="262" spans="1:37" ht="11.25">
      <c r="A262" s="178">
        <v>39702</v>
      </c>
      <c r="B262" s="162">
        <v>12.3</v>
      </c>
      <c r="C262" s="7">
        <v>11.4</v>
      </c>
      <c r="D262" s="81">
        <v>14.4</v>
      </c>
      <c r="E262" s="81">
        <v>9.7</v>
      </c>
      <c r="F262" s="63">
        <f t="shared" si="25"/>
        <v>12.05</v>
      </c>
      <c r="G262" s="63">
        <f t="shared" si="31"/>
        <v>89.20255203017817</v>
      </c>
      <c r="H262" s="60">
        <f t="shared" si="26"/>
        <v>10.574790700690075</v>
      </c>
      <c r="I262" s="164">
        <v>5.2</v>
      </c>
      <c r="J262" s="81">
        <v>6</v>
      </c>
      <c r="K262" s="81" t="s">
        <v>448</v>
      </c>
      <c r="L262" s="81">
        <v>3</v>
      </c>
      <c r="M262" s="81"/>
      <c r="N262" s="81">
        <v>12.1</v>
      </c>
      <c r="O262" s="81" t="s">
        <v>339</v>
      </c>
      <c r="P262" s="7">
        <v>6.7</v>
      </c>
      <c r="Q262" s="205"/>
      <c r="R262" s="81"/>
      <c r="S262" s="81">
        <v>1022</v>
      </c>
      <c r="T262" s="217" t="s">
        <v>59</v>
      </c>
      <c r="U262" s="81"/>
      <c r="V262" s="81"/>
      <c r="X262" s="130">
        <v>18.2</v>
      </c>
      <c r="Y262" s="130">
        <v>9.9</v>
      </c>
      <c r="AH262" s="85">
        <f t="shared" si="27"/>
        <v>14.297835429263056</v>
      </c>
      <c r="AI262" s="85">
        <f t="shared" si="28"/>
        <v>13.473134087977627</v>
      </c>
      <c r="AJ262" s="85">
        <f t="shared" si="29"/>
        <v>12.754034087977626</v>
      </c>
      <c r="AK262" s="85">
        <f t="shared" si="30"/>
        <v>10.574790700690075</v>
      </c>
    </row>
    <row r="263" spans="1:37" ht="11.25">
      <c r="A263" s="178">
        <v>39703</v>
      </c>
      <c r="B263" s="162">
        <v>14</v>
      </c>
      <c r="C263" s="7">
        <v>13.6</v>
      </c>
      <c r="D263" s="81">
        <v>19.9</v>
      </c>
      <c r="E263" s="81">
        <v>11.7</v>
      </c>
      <c r="F263" s="63">
        <f t="shared" si="25"/>
        <v>15.799999999999999</v>
      </c>
      <c r="G263" s="63">
        <f t="shared" si="31"/>
        <v>95.43329666269777</v>
      </c>
      <c r="H263" s="60">
        <f t="shared" si="26"/>
        <v>13.28175602087182</v>
      </c>
      <c r="I263" s="164">
        <v>11.5</v>
      </c>
      <c r="J263" s="81">
        <v>8</v>
      </c>
      <c r="K263" s="81" t="s">
        <v>447</v>
      </c>
      <c r="L263" s="168" t="s">
        <v>20</v>
      </c>
      <c r="M263" s="81"/>
      <c r="N263" s="81">
        <v>11.4</v>
      </c>
      <c r="O263" s="81" t="s">
        <v>446</v>
      </c>
      <c r="P263" s="7">
        <v>1.3</v>
      </c>
      <c r="Q263" s="205"/>
      <c r="R263" s="81"/>
      <c r="S263" s="81">
        <v>1019.3</v>
      </c>
      <c r="T263" s="217" t="s">
        <v>415</v>
      </c>
      <c r="U263" s="81"/>
      <c r="V263" s="81"/>
      <c r="X263" s="130">
        <v>17.9</v>
      </c>
      <c r="Y263" s="130">
        <v>9.9</v>
      </c>
      <c r="AH263" s="85">
        <f t="shared" si="27"/>
        <v>15.977392985196072</v>
      </c>
      <c r="AI263" s="85">
        <f t="shared" si="28"/>
        <v>15.567352846527232</v>
      </c>
      <c r="AJ263" s="85">
        <f t="shared" si="29"/>
        <v>15.24775284652723</v>
      </c>
      <c r="AK263" s="85">
        <f t="shared" si="30"/>
        <v>13.28175602087182</v>
      </c>
    </row>
    <row r="264" spans="1:37" ht="11.25">
      <c r="A264" s="178">
        <v>39704</v>
      </c>
      <c r="B264" s="162">
        <v>13.5</v>
      </c>
      <c r="C264" s="7">
        <v>12.3</v>
      </c>
      <c r="D264" s="81">
        <v>16.7</v>
      </c>
      <c r="E264" s="81">
        <v>12.8</v>
      </c>
      <c r="F264" s="63">
        <f t="shared" si="25"/>
        <v>14.75</v>
      </c>
      <c r="G264" s="63">
        <f t="shared" si="31"/>
        <v>86.24581562105408</v>
      </c>
      <c r="H264" s="60">
        <f t="shared" si="26"/>
        <v>11.24910137848688</v>
      </c>
      <c r="I264" s="164">
        <v>11.6</v>
      </c>
      <c r="J264" s="81">
        <v>8</v>
      </c>
      <c r="K264" s="81" t="s">
        <v>448</v>
      </c>
      <c r="L264" s="81">
        <v>3</v>
      </c>
      <c r="M264" s="81"/>
      <c r="N264" s="81">
        <v>12.1</v>
      </c>
      <c r="O264" s="81" t="s">
        <v>339</v>
      </c>
      <c r="P264" s="7">
        <v>5.6</v>
      </c>
      <c r="Q264" s="205"/>
      <c r="R264" s="81"/>
      <c r="S264" s="81">
        <v>1018.3</v>
      </c>
      <c r="T264" s="217" t="s">
        <v>359</v>
      </c>
      <c r="U264" s="81"/>
      <c r="V264" s="81"/>
      <c r="X264" s="130">
        <v>17.7</v>
      </c>
      <c r="Y264" s="130">
        <v>9.6</v>
      </c>
      <c r="AH264" s="85">
        <f t="shared" si="27"/>
        <v>15.4662986641253</v>
      </c>
      <c r="AI264" s="85">
        <f t="shared" si="28"/>
        <v>14.297835429263056</v>
      </c>
      <c r="AJ264" s="85">
        <f t="shared" si="29"/>
        <v>13.339035429263056</v>
      </c>
      <c r="AK264" s="85">
        <f t="shared" si="30"/>
        <v>11.24910137848688</v>
      </c>
    </row>
    <row r="265" spans="1:37" ht="11.25">
      <c r="A265" s="178">
        <v>39705</v>
      </c>
      <c r="B265" s="162">
        <v>10.5</v>
      </c>
      <c r="C265" s="7">
        <v>10</v>
      </c>
      <c r="D265" s="81">
        <v>15.1</v>
      </c>
      <c r="E265" s="81">
        <v>8.8</v>
      </c>
      <c r="F265" s="63">
        <f aca="true" t="shared" si="32" ref="F265:F328">AVERAGE(D265:E265)</f>
        <v>11.95</v>
      </c>
      <c r="G265" s="63">
        <f t="shared" si="31"/>
        <v>93.56416690278118</v>
      </c>
      <c r="H265" s="60">
        <f aca="true" t="shared" si="33" ref="H265:H328">AK265</f>
        <v>9.507040592497004</v>
      </c>
      <c r="I265" s="164">
        <v>7.7</v>
      </c>
      <c r="J265" s="81">
        <v>8</v>
      </c>
      <c r="K265" s="81" t="s">
        <v>63</v>
      </c>
      <c r="L265" s="81">
        <v>2</v>
      </c>
      <c r="M265" s="81"/>
      <c r="N265" s="81">
        <v>9</v>
      </c>
      <c r="O265" s="81" t="s">
        <v>442</v>
      </c>
      <c r="P265" s="7">
        <v>0.2</v>
      </c>
      <c r="Q265" s="205"/>
      <c r="R265" s="81"/>
      <c r="S265" s="81">
        <v>1016.3</v>
      </c>
      <c r="T265" s="217" t="s">
        <v>509</v>
      </c>
      <c r="U265" s="81"/>
      <c r="V265" s="81"/>
      <c r="X265" s="130">
        <v>17.4</v>
      </c>
      <c r="Y265" s="130">
        <v>9.4</v>
      </c>
      <c r="AH265" s="85">
        <f aca="true" t="shared" si="34" ref="AH265:AH328">6.107*EXP(17.38*(B265/(239+B265)))</f>
        <v>12.690561141441451</v>
      </c>
      <c r="AI265" s="85">
        <f aca="true" t="shared" si="35" ref="AI265:AI328">IF(W265&gt;=0,6.107*EXP(17.38*(C265/(239+C265))),6.107*EXP(22.44*(C265/(272.4+C265))))</f>
        <v>12.273317807277772</v>
      </c>
      <c r="AJ265" s="85">
        <f aca="true" t="shared" si="36" ref="AJ265:AJ328">IF(C265&gt;=0,AI265-(0.000799*1000*(B265-C265)),AI265-(0.00072*1000*(B265-C265)))</f>
        <v>11.873817807277772</v>
      </c>
      <c r="AK265" s="85">
        <f aca="true" t="shared" si="37" ref="AK265:AK328">239*LN(AJ265/6.107)/(17.38-LN(AJ265/6.107))</f>
        <v>9.507040592497004</v>
      </c>
    </row>
    <row r="266" spans="1:37" ht="11.25">
      <c r="A266" s="178">
        <v>39706</v>
      </c>
      <c r="B266" s="162">
        <v>9.2</v>
      </c>
      <c r="C266" s="7">
        <v>8.7</v>
      </c>
      <c r="D266" s="81">
        <v>14.5</v>
      </c>
      <c r="E266" s="81">
        <v>3.6</v>
      </c>
      <c r="F266" s="63">
        <f t="shared" si="32"/>
        <v>9.05</v>
      </c>
      <c r="G266" s="63">
        <f t="shared" si="31"/>
        <v>93.24334897490643</v>
      </c>
      <c r="H266" s="60">
        <f t="shared" si="33"/>
        <v>8.166814590681412</v>
      </c>
      <c r="I266" s="164">
        <v>0.6</v>
      </c>
      <c r="J266" s="81">
        <v>8</v>
      </c>
      <c r="K266" s="81" t="s">
        <v>445</v>
      </c>
      <c r="L266" s="168" t="s">
        <v>91</v>
      </c>
      <c r="M266" s="81"/>
      <c r="N266" s="81">
        <v>25</v>
      </c>
      <c r="O266" s="81" t="s">
        <v>339</v>
      </c>
      <c r="P266" s="7">
        <v>3</v>
      </c>
      <c r="Q266" s="205"/>
      <c r="R266" s="81"/>
      <c r="S266" s="81">
        <v>1007.3</v>
      </c>
      <c r="T266" s="217" t="s">
        <v>226</v>
      </c>
      <c r="U266" s="81"/>
      <c r="V266" s="81"/>
      <c r="X266" s="130">
        <v>17.2</v>
      </c>
      <c r="Y266" s="130">
        <v>9.5</v>
      </c>
      <c r="AH266" s="85">
        <f t="shared" si="34"/>
        <v>11.630815163633265</v>
      </c>
      <c r="AI266" s="85">
        <f t="shared" si="35"/>
        <v>11.244461571652899</v>
      </c>
      <c r="AJ266" s="85">
        <f t="shared" si="36"/>
        <v>10.844961571652899</v>
      </c>
      <c r="AK266" s="85">
        <f t="shared" si="37"/>
        <v>8.166814590681412</v>
      </c>
    </row>
    <row r="267" spans="1:37" ht="11.25">
      <c r="A267" s="178">
        <v>39707</v>
      </c>
      <c r="B267" s="162">
        <v>10</v>
      </c>
      <c r="C267" s="7">
        <v>8.3</v>
      </c>
      <c r="D267" s="81">
        <v>14</v>
      </c>
      <c r="E267" s="81">
        <v>6.1</v>
      </c>
      <c r="F267" s="63">
        <f t="shared" si="32"/>
        <v>10.05</v>
      </c>
      <c r="G267" s="63">
        <f t="shared" si="31"/>
        <v>78.09838821644347</v>
      </c>
      <c r="H267" s="60">
        <f t="shared" si="33"/>
        <v>6.364095235544953</v>
      </c>
      <c r="I267" s="164">
        <v>4.8</v>
      </c>
      <c r="J267" s="81">
        <v>5</v>
      </c>
      <c r="K267" s="81" t="s">
        <v>447</v>
      </c>
      <c r="L267" s="168" t="s">
        <v>301</v>
      </c>
      <c r="M267" s="81"/>
      <c r="N267" s="81">
        <v>33.7</v>
      </c>
      <c r="O267" s="81" t="s">
        <v>447</v>
      </c>
      <c r="P267" s="7">
        <v>0.3</v>
      </c>
      <c r="Q267" s="205"/>
      <c r="R267" s="81"/>
      <c r="S267" s="81">
        <v>999.2</v>
      </c>
      <c r="T267" s="217" t="s">
        <v>218</v>
      </c>
      <c r="U267" s="81"/>
      <c r="V267" s="81"/>
      <c r="X267" s="130">
        <v>17.4</v>
      </c>
      <c r="Y267" s="130">
        <v>9.2</v>
      </c>
      <c r="AH267" s="85">
        <f t="shared" si="34"/>
        <v>12.273317807277772</v>
      </c>
      <c r="AI267" s="85">
        <f t="shared" si="35"/>
        <v>10.943563388165682</v>
      </c>
      <c r="AJ267" s="85">
        <f t="shared" si="36"/>
        <v>9.585263388165682</v>
      </c>
      <c r="AK267" s="85">
        <f t="shared" si="37"/>
        <v>6.364095235544953</v>
      </c>
    </row>
    <row r="268" spans="1:37" ht="11.25">
      <c r="A268" s="178">
        <v>39708</v>
      </c>
      <c r="B268" s="162">
        <v>9.5</v>
      </c>
      <c r="C268" s="7">
        <v>8.4</v>
      </c>
      <c r="D268" s="81">
        <v>10.5</v>
      </c>
      <c r="E268" s="81">
        <v>7.7</v>
      </c>
      <c r="F268" s="63">
        <f t="shared" si="32"/>
        <v>9.1</v>
      </c>
      <c r="G268" s="63">
        <f t="shared" si="31"/>
        <v>85.43181420198023</v>
      </c>
      <c r="H268" s="60">
        <f t="shared" si="33"/>
        <v>7.1811076763070485</v>
      </c>
      <c r="I268" s="164">
        <v>6.7</v>
      </c>
      <c r="J268" s="81">
        <v>8</v>
      </c>
      <c r="K268" s="81" t="s">
        <v>446</v>
      </c>
      <c r="L268" s="81">
        <v>4</v>
      </c>
      <c r="M268" s="81"/>
      <c r="N268" s="81">
        <v>22.4</v>
      </c>
      <c r="O268" s="81" t="s">
        <v>447</v>
      </c>
      <c r="P268" s="7">
        <v>2.4</v>
      </c>
      <c r="Q268" s="205"/>
      <c r="R268" s="81"/>
      <c r="S268" s="81">
        <v>999.3</v>
      </c>
      <c r="T268" s="217" t="s">
        <v>264</v>
      </c>
      <c r="U268" s="81"/>
      <c r="V268" s="81"/>
      <c r="X268" s="130">
        <v>17.5</v>
      </c>
      <c r="Y268" s="130">
        <v>9.8</v>
      </c>
      <c r="AH268" s="85">
        <f t="shared" si="34"/>
        <v>11.868195956166188</v>
      </c>
      <c r="AI268" s="85">
        <f t="shared" si="35"/>
        <v>11.018115118398828</v>
      </c>
      <c r="AJ268" s="85">
        <f t="shared" si="36"/>
        <v>10.139215118398829</v>
      </c>
      <c r="AK268" s="85">
        <f t="shared" si="37"/>
        <v>7.1811076763070485</v>
      </c>
    </row>
    <row r="269" spans="1:37" ht="11.25">
      <c r="A269" s="178">
        <v>39709</v>
      </c>
      <c r="B269" s="162">
        <v>10.5</v>
      </c>
      <c r="C269" s="7">
        <v>10.1</v>
      </c>
      <c r="D269" s="81">
        <v>14.3</v>
      </c>
      <c r="E269" s="81">
        <v>7.9</v>
      </c>
      <c r="F269" s="63">
        <f t="shared" si="32"/>
        <v>11.100000000000001</v>
      </c>
      <c r="G269" s="63">
        <f t="shared" si="31"/>
        <v>94.84361518594065</v>
      </c>
      <c r="H269" s="60">
        <f t="shared" si="33"/>
        <v>9.709129894086932</v>
      </c>
      <c r="I269" s="164">
        <v>6.1</v>
      </c>
      <c r="J269" s="81">
        <v>5</v>
      </c>
      <c r="K269" s="81" t="s">
        <v>448</v>
      </c>
      <c r="L269" s="81">
        <v>3</v>
      </c>
      <c r="M269" s="81"/>
      <c r="N269" s="81">
        <v>23.6</v>
      </c>
      <c r="O269" s="81" t="s">
        <v>448</v>
      </c>
      <c r="P269" s="7">
        <v>0.2</v>
      </c>
      <c r="Q269" s="205"/>
      <c r="R269" s="81"/>
      <c r="S269" s="81">
        <v>1001.3</v>
      </c>
      <c r="T269" s="217" t="s">
        <v>255</v>
      </c>
      <c r="U269" s="81"/>
      <c r="V269" s="81"/>
      <c r="X269" s="130">
        <v>17.3</v>
      </c>
      <c r="Y269" s="130">
        <v>9.7</v>
      </c>
      <c r="AH269" s="85">
        <f t="shared" si="34"/>
        <v>12.690561141441451</v>
      </c>
      <c r="AI269" s="85">
        <f t="shared" si="35"/>
        <v>12.355786973925246</v>
      </c>
      <c r="AJ269" s="85">
        <f t="shared" si="36"/>
        <v>12.036186973925247</v>
      </c>
      <c r="AK269" s="85">
        <f t="shared" si="37"/>
        <v>9.709129894086932</v>
      </c>
    </row>
    <row r="270" spans="1:37" ht="11.25">
      <c r="A270" s="178">
        <v>39710</v>
      </c>
      <c r="B270" s="162">
        <v>11</v>
      </c>
      <c r="C270" s="7">
        <v>10</v>
      </c>
      <c r="D270" s="81">
        <v>16.6</v>
      </c>
      <c r="E270" s="81">
        <v>8.5</v>
      </c>
      <c r="F270" s="63">
        <f t="shared" si="32"/>
        <v>12.55</v>
      </c>
      <c r="G270" s="63">
        <f t="shared" si="31"/>
        <v>87.45512770374445</v>
      </c>
      <c r="H270" s="60">
        <f t="shared" si="33"/>
        <v>8.999257349080311</v>
      </c>
      <c r="I270" s="164">
        <v>7</v>
      </c>
      <c r="J270" s="81">
        <v>7</v>
      </c>
      <c r="K270" s="81" t="s">
        <v>51</v>
      </c>
      <c r="L270" s="81">
        <v>4</v>
      </c>
      <c r="M270" s="81"/>
      <c r="N270" s="81">
        <v>19.3</v>
      </c>
      <c r="O270" s="81" t="s">
        <v>447</v>
      </c>
      <c r="P270" s="7">
        <v>4.7</v>
      </c>
      <c r="Q270" s="205"/>
      <c r="R270" s="81"/>
      <c r="S270" s="81">
        <v>1006.3</v>
      </c>
      <c r="T270" s="217" t="s">
        <v>459</v>
      </c>
      <c r="U270" s="81"/>
      <c r="V270" s="81"/>
      <c r="X270" s="130">
        <v>16.8</v>
      </c>
      <c r="Y270" s="130">
        <v>9.4</v>
      </c>
      <c r="AH270" s="85">
        <f t="shared" si="34"/>
        <v>13.120234466007751</v>
      </c>
      <c r="AI270" s="85">
        <f t="shared" si="35"/>
        <v>12.273317807277772</v>
      </c>
      <c r="AJ270" s="85">
        <f t="shared" si="36"/>
        <v>11.474317807277773</v>
      </c>
      <c r="AK270" s="85">
        <f t="shared" si="37"/>
        <v>8.999257349080311</v>
      </c>
    </row>
    <row r="271" spans="1:37" ht="11.25">
      <c r="A271" s="178">
        <v>39711</v>
      </c>
      <c r="B271" s="162">
        <v>13.1</v>
      </c>
      <c r="C271" s="7">
        <v>12</v>
      </c>
      <c r="D271" s="81">
        <v>15.5</v>
      </c>
      <c r="E271" s="81">
        <v>10.4</v>
      </c>
      <c r="F271" s="63">
        <f t="shared" si="32"/>
        <v>12.95</v>
      </c>
      <c r="G271" s="63">
        <f t="shared" si="31"/>
        <v>87.20064519954518</v>
      </c>
      <c r="H271" s="60">
        <f t="shared" si="33"/>
        <v>11.021778354133673</v>
      </c>
      <c r="I271" s="164">
        <v>10.1</v>
      </c>
      <c r="J271" s="81">
        <v>4</v>
      </c>
      <c r="K271" s="81" t="s">
        <v>448</v>
      </c>
      <c r="L271" s="81">
        <v>3</v>
      </c>
      <c r="M271" s="81"/>
      <c r="N271" s="81">
        <v>23.9</v>
      </c>
      <c r="O271" s="81" t="s">
        <v>339</v>
      </c>
      <c r="P271" s="7">
        <v>0</v>
      </c>
      <c r="Q271" s="205"/>
      <c r="R271" s="81"/>
      <c r="S271" s="81">
        <v>1016.7</v>
      </c>
      <c r="T271" s="217" t="s">
        <v>465</v>
      </c>
      <c r="U271" s="81"/>
      <c r="V271" s="81"/>
      <c r="X271" s="130">
        <v>16.8</v>
      </c>
      <c r="Y271" s="130">
        <v>9.3</v>
      </c>
      <c r="AH271" s="85">
        <f t="shared" si="34"/>
        <v>15.067820814875786</v>
      </c>
      <c r="AI271" s="85">
        <f t="shared" si="35"/>
        <v>14.01813696808305</v>
      </c>
      <c r="AJ271" s="85">
        <f t="shared" si="36"/>
        <v>13.13923696808305</v>
      </c>
      <c r="AK271" s="85">
        <f t="shared" si="37"/>
        <v>11.021778354133673</v>
      </c>
    </row>
    <row r="272" spans="1:37" ht="11.25">
      <c r="A272" s="178">
        <v>39712</v>
      </c>
      <c r="B272" s="162">
        <v>11.7</v>
      </c>
      <c r="C272" s="7">
        <v>11</v>
      </c>
      <c r="D272" s="81">
        <v>21.1</v>
      </c>
      <c r="E272" s="81">
        <v>9.5</v>
      </c>
      <c r="F272" s="63">
        <f t="shared" si="32"/>
        <v>15.3</v>
      </c>
      <c r="G272" s="63">
        <f t="shared" si="31"/>
        <v>91.39705036799761</v>
      </c>
      <c r="H272" s="60">
        <f t="shared" si="33"/>
        <v>10.346231713945752</v>
      </c>
      <c r="I272" s="164">
        <v>6.4</v>
      </c>
      <c r="J272" s="81">
        <v>8</v>
      </c>
      <c r="K272" s="81" t="s">
        <v>445</v>
      </c>
      <c r="L272" s="168" t="s">
        <v>480</v>
      </c>
      <c r="M272" s="81"/>
      <c r="N272" s="81">
        <v>14</v>
      </c>
      <c r="O272" s="81" t="s">
        <v>446</v>
      </c>
      <c r="P272" s="7">
        <v>0</v>
      </c>
      <c r="Q272" s="205"/>
      <c r="R272" s="81"/>
      <c r="S272" s="81">
        <v>1021.5</v>
      </c>
      <c r="T272" s="217" t="s">
        <v>3</v>
      </c>
      <c r="U272" s="81"/>
      <c r="V272" s="81"/>
      <c r="X272" s="130">
        <v>16.5</v>
      </c>
      <c r="Y272" s="130">
        <v>8.7</v>
      </c>
      <c r="AH272" s="85">
        <f t="shared" si="34"/>
        <v>13.743260220579202</v>
      </c>
      <c r="AI272" s="85">
        <f t="shared" si="35"/>
        <v>13.120234466007751</v>
      </c>
      <c r="AJ272" s="85">
        <f t="shared" si="36"/>
        <v>12.560934466007751</v>
      </c>
      <c r="AK272" s="85">
        <f t="shared" si="37"/>
        <v>10.346231713945752</v>
      </c>
    </row>
    <row r="273" spans="1:37" ht="11.25">
      <c r="A273" s="178">
        <v>39713</v>
      </c>
      <c r="B273" s="162">
        <v>17</v>
      </c>
      <c r="C273" s="7">
        <v>15.5</v>
      </c>
      <c r="D273" s="81">
        <v>22.4</v>
      </c>
      <c r="E273" s="81">
        <v>11.3</v>
      </c>
      <c r="F273" s="63">
        <f t="shared" si="32"/>
        <v>16.85</v>
      </c>
      <c r="G273" s="63">
        <f t="shared" si="31"/>
        <v>84.69135388784052</v>
      </c>
      <c r="H273" s="60">
        <f t="shared" si="33"/>
        <v>14.405071646111328</v>
      </c>
      <c r="I273" s="164">
        <v>9.3</v>
      </c>
      <c r="J273" s="81">
        <v>4</v>
      </c>
      <c r="K273" s="81" t="s">
        <v>447</v>
      </c>
      <c r="L273" s="81">
        <v>4</v>
      </c>
      <c r="M273" s="81"/>
      <c r="N273" s="81">
        <v>18.6</v>
      </c>
      <c r="O273" s="81" t="s">
        <v>447</v>
      </c>
      <c r="P273" s="7">
        <v>0.2</v>
      </c>
      <c r="Q273" s="205"/>
      <c r="R273" s="81"/>
      <c r="S273" s="81">
        <v>1027.3</v>
      </c>
      <c r="T273" s="217" t="s">
        <v>182</v>
      </c>
      <c r="U273" s="81"/>
      <c r="V273" s="81"/>
      <c r="X273" s="130">
        <v>16.5</v>
      </c>
      <c r="Y273" s="130">
        <v>8.8</v>
      </c>
      <c r="AH273" s="85">
        <f t="shared" si="34"/>
        <v>19.367110246872254</v>
      </c>
      <c r="AI273" s="85">
        <f t="shared" si="35"/>
        <v>17.600767877026804</v>
      </c>
      <c r="AJ273" s="85">
        <f t="shared" si="36"/>
        <v>16.402267877026805</v>
      </c>
      <c r="AK273" s="85">
        <f t="shared" si="37"/>
        <v>14.405071646111328</v>
      </c>
    </row>
    <row r="274" spans="1:37" ht="11.25">
      <c r="A274" s="178">
        <v>39714</v>
      </c>
      <c r="B274" s="162">
        <v>13.5</v>
      </c>
      <c r="C274" s="7">
        <v>13.3</v>
      </c>
      <c r="D274" s="81">
        <v>16.9</v>
      </c>
      <c r="E274" s="81">
        <v>9.6</v>
      </c>
      <c r="F274" s="63">
        <f t="shared" si="32"/>
        <v>13.25</v>
      </c>
      <c r="G274" s="63">
        <f t="shared" si="31"/>
        <v>97.67118745015938</v>
      </c>
      <c r="H274" s="60">
        <f t="shared" si="33"/>
        <v>13.13884409634185</v>
      </c>
      <c r="I274" s="164">
        <v>7.6</v>
      </c>
      <c r="J274" s="81">
        <v>8</v>
      </c>
      <c r="K274" s="81" t="s">
        <v>444</v>
      </c>
      <c r="L274" s="81">
        <v>1</v>
      </c>
      <c r="M274" s="81"/>
      <c r="N274" s="81">
        <v>8.3</v>
      </c>
      <c r="O274" s="81" t="s">
        <v>505</v>
      </c>
      <c r="P274" s="7">
        <v>0</v>
      </c>
      <c r="Q274" s="205"/>
      <c r="R274" s="81"/>
      <c r="S274" s="81">
        <v>1025.4</v>
      </c>
      <c r="T274" s="217" t="s">
        <v>460</v>
      </c>
      <c r="U274" s="81"/>
      <c r="V274" s="81"/>
      <c r="X274" s="130">
        <v>16.5</v>
      </c>
      <c r="Y274" s="130">
        <v>8.9</v>
      </c>
      <c r="AH274" s="85">
        <f t="shared" si="34"/>
        <v>15.4662986641253</v>
      </c>
      <c r="AI274" s="85">
        <f t="shared" si="35"/>
        <v>15.265917559839318</v>
      </c>
      <c r="AJ274" s="85">
        <f t="shared" si="36"/>
        <v>15.10611755983932</v>
      </c>
      <c r="AK274" s="85">
        <f t="shared" si="37"/>
        <v>13.13884409634185</v>
      </c>
    </row>
    <row r="275" spans="1:37" ht="11.25">
      <c r="A275" s="178">
        <v>39715</v>
      </c>
      <c r="B275" s="162">
        <v>14.6</v>
      </c>
      <c r="C275" s="7">
        <v>14.1</v>
      </c>
      <c r="D275" s="81">
        <v>20.3</v>
      </c>
      <c r="E275" s="81">
        <v>12.7</v>
      </c>
      <c r="F275" s="63">
        <f t="shared" si="32"/>
        <v>16.5</v>
      </c>
      <c r="G275" s="63">
        <f t="shared" si="31"/>
        <v>94.41088759578406</v>
      </c>
      <c r="H275" s="60">
        <f t="shared" si="33"/>
        <v>13.71263869503514</v>
      </c>
      <c r="I275" s="164">
        <v>9</v>
      </c>
      <c r="J275" s="81">
        <v>8</v>
      </c>
      <c r="K275" s="81" t="s">
        <v>445</v>
      </c>
      <c r="L275" s="81">
        <v>1</v>
      </c>
      <c r="M275" s="81"/>
      <c r="N275" s="81">
        <v>11</v>
      </c>
      <c r="O275" s="81" t="s">
        <v>51</v>
      </c>
      <c r="P275" s="7">
        <v>0.2</v>
      </c>
      <c r="Q275" s="205"/>
      <c r="R275" s="81"/>
      <c r="S275" s="81">
        <v>1016.2</v>
      </c>
      <c r="T275" s="217" t="s">
        <v>341</v>
      </c>
      <c r="U275" s="81"/>
      <c r="V275" s="81"/>
      <c r="X275" s="130">
        <v>16.3</v>
      </c>
      <c r="Y275" s="130">
        <v>9</v>
      </c>
      <c r="AH275" s="85">
        <f t="shared" si="34"/>
        <v>16.61023797035605</v>
      </c>
      <c r="AI275" s="85">
        <f t="shared" si="35"/>
        <v>16.081373099585093</v>
      </c>
      <c r="AJ275" s="85">
        <f t="shared" si="36"/>
        <v>15.681873099585093</v>
      </c>
      <c r="AK275" s="85">
        <f t="shared" si="37"/>
        <v>13.71263869503514</v>
      </c>
    </row>
    <row r="276" spans="1:37" ht="11.25">
      <c r="A276" s="178">
        <v>39716</v>
      </c>
      <c r="B276" s="162">
        <v>13.9</v>
      </c>
      <c r="C276" s="7">
        <v>13.6</v>
      </c>
      <c r="D276" s="81">
        <v>18.1</v>
      </c>
      <c r="E276" s="81">
        <v>12</v>
      </c>
      <c r="F276" s="63">
        <f t="shared" si="32"/>
        <v>15.05</v>
      </c>
      <c r="G276" s="63">
        <f t="shared" si="31"/>
        <v>96.55820345553921</v>
      </c>
      <c r="H276" s="60">
        <f t="shared" si="33"/>
        <v>13.361862460813626</v>
      </c>
      <c r="I276" s="164">
        <v>9.5</v>
      </c>
      <c r="J276" s="170">
        <v>8</v>
      </c>
      <c r="K276" s="81" t="s">
        <v>385</v>
      </c>
      <c r="L276" s="81">
        <v>0</v>
      </c>
      <c r="M276" s="81"/>
      <c r="N276" s="81">
        <v>8.6</v>
      </c>
      <c r="O276" s="81" t="s">
        <v>442</v>
      </c>
      <c r="P276" s="7">
        <v>0.6</v>
      </c>
      <c r="Q276" s="205"/>
      <c r="R276" s="81"/>
      <c r="S276" s="81">
        <v>1010.8</v>
      </c>
      <c r="T276" s="217" t="s">
        <v>373</v>
      </c>
      <c r="U276" s="81"/>
      <c r="V276" s="81"/>
      <c r="X276" s="130">
        <v>16.4</v>
      </c>
      <c r="Y276" s="130">
        <v>8.7</v>
      </c>
      <c r="AH276" s="85">
        <f t="shared" si="34"/>
        <v>15.87400375938533</v>
      </c>
      <c r="AI276" s="85">
        <f t="shared" si="35"/>
        <v>15.567352846527232</v>
      </c>
      <c r="AJ276" s="85">
        <f t="shared" si="36"/>
        <v>15.327652846527231</v>
      </c>
      <c r="AK276" s="85">
        <f t="shared" si="37"/>
        <v>13.361862460813626</v>
      </c>
    </row>
    <row r="277" spans="1:37" ht="11.25">
      <c r="A277" s="178">
        <v>39717</v>
      </c>
      <c r="B277" s="162">
        <v>12</v>
      </c>
      <c r="C277" s="7">
        <v>10.9</v>
      </c>
      <c r="D277" s="81">
        <v>16.8</v>
      </c>
      <c r="E277" s="81">
        <v>10.5</v>
      </c>
      <c r="F277" s="63">
        <f t="shared" si="32"/>
        <v>13.65</v>
      </c>
      <c r="G277" s="63">
        <f t="shared" si="31"/>
        <v>86.70474834526146</v>
      </c>
      <c r="H277" s="60">
        <f t="shared" si="33"/>
        <v>9.854745256081767</v>
      </c>
      <c r="I277" s="164">
        <v>10.2</v>
      </c>
      <c r="J277" s="81">
        <v>6</v>
      </c>
      <c r="K277" s="81" t="s">
        <v>442</v>
      </c>
      <c r="L277" s="81">
        <v>3</v>
      </c>
      <c r="M277" s="81"/>
      <c r="N277" s="81">
        <v>18.2</v>
      </c>
      <c r="O277" s="81" t="s">
        <v>443</v>
      </c>
      <c r="P277" s="7">
        <v>0</v>
      </c>
      <c r="Q277" s="205"/>
      <c r="R277" s="81"/>
      <c r="S277" s="81">
        <v>1017.7</v>
      </c>
      <c r="T277" s="217" t="s">
        <v>324</v>
      </c>
      <c r="U277" s="81"/>
      <c r="V277" s="81"/>
      <c r="X277" s="130">
        <v>16.4</v>
      </c>
      <c r="Y277" s="130">
        <v>8.6</v>
      </c>
      <c r="AH277" s="85">
        <f t="shared" si="34"/>
        <v>14.01813696808305</v>
      </c>
      <c r="AI277" s="85">
        <f t="shared" si="35"/>
        <v>13.033290380870474</v>
      </c>
      <c r="AJ277" s="85">
        <f t="shared" si="36"/>
        <v>12.154390380870474</v>
      </c>
      <c r="AK277" s="85">
        <f t="shared" si="37"/>
        <v>9.854745256081767</v>
      </c>
    </row>
    <row r="278" spans="1:37" ht="11.25">
      <c r="A278" s="178">
        <v>39718</v>
      </c>
      <c r="B278" s="162">
        <v>12.4</v>
      </c>
      <c r="C278" s="7">
        <v>11.1</v>
      </c>
      <c r="D278" s="81">
        <v>18.3</v>
      </c>
      <c r="E278" s="81">
        <v>9.8</v>
      </c>
      <c r="F278" s="63">
        <f t="shared" si="32"/>
        <v>14.05</v>
      </c>
      <c r="G278" s="63">
        <f t="shared" si="31"/>
        <v>84.55294381423018</v>
      </c>
      <c r="H278" s="60">
        <f t="shared" si="33"/>
        <v>9.87264196767337</v>
      </c>
      <c r="I278" s="164">
        <v>6.1</v>
      </c>
      <c r="J278" s="81">
        <v>3</v>
      </c>
      <c r="K278" s="81" t="s">
        <v>443</v>
      </c>
      <c r="L278" s="81">
        <v>2</v>
      </c>
      <c r="M278" s="81"/>
      <c r="N278" s="81">
        <v>14.7</v>
      </c>
      <c r="O278" s="81" t="s">
        <v>444</v>
      </c>
      <c r="P278" s="7">
        <v>0</v>
      </c>
      <c r="Q278" s="205"/>
      <c r="R278" s="81"/>
      <c r="S278" s="81">
        <v>1016.9</v>
      </c>
      <c r="T278" s="217" t="s">
        <v>119</v>
      </c>
      <c r="U278" s="81"/>
      <c r="V278" s="81"/>
      <c r="X278" s="130">
        <v>16.3</v>
      </c>
      <c r="Y278" s="130">
        <v>8.6</v>
      </c>
      <c r="AH278" s="85">
        <f t="shared" si="34"/>
        <v>14.392152154059962</v>
      </c>
      <c r="AI278" s="85">
        <f t="shared" si="35"/>
        <v>13.207688324480838</v>
      </c>
      <c r="AJ278" s="85">
        <f t="shared" si="36"/>
        <v>12.168988324480837</v>
      </c>
      <c r="AK278" s="85">
        <f t="shared" si="37"/>
        <v>9.87264196767337</v>
      </c>
    </row>
    <row r="279" spans="1:37" ht="11.25">
      <c r="A279" s="178">
        <v>39719</v>
      </c>
      <c r="B279" s="162">
        <v>11</v>
      </c>
      <c r="C279" s="7">
        <v>10.5</v>
      </c>
      <c r="D279" s="81">
        <v>19.4</v>
      </c>
      <c r="E279" s="81">
        <v>8.2</v>
      </c>
      <c r="F279" s="63">
        <f t="shared" si="32"/>
        <v>13.799999999999999</v>
      </c>
      <c r="G279" s="63">
        <f t="shared" si="31"/>
        <v>93.68019430815399</v>
      </c>
      <c r="H279" s="60">
        <f t="shared" si="33"/>
        <v>10.021564934656418</v>
      </c>
      <c r="I279" s="164">
        <v>6.2</v>
      </c>
      <c r="J279" s="81">
        <v>3</v>
      </c>
      <c r="K279" s="81" t="s">
        <v>387</v>
      </c>
      <c r="L279" s="81">
        <v>3</v>
      </c>
      <c r="M279" s="81"/>
      <c r="N279" s="81">
        <v>19</v>
      </c>
      <c r="O279" s="81" t="s">
        <v>443</v>
      </c>
      <c r="P279" s="7">
        <v>0</v>
      </c>
      <c r="Q279" s="205"/>
      <c r="R279" s="81"/>
      <c r="S279" s="81">
        <v>1011.5</v>
      </c>
      <c r="T279" s="217" t="s">
        <v>0</v>
      </c>
      <c r="U279" s="81"/>
      <c r="V279" s="81"/>
      <c r="X279" s="130">
        <v>16.3</v>
      </c>
      <c r="Y279" s="130">
        <v>8.4</v>
      </c>
      <c r="AH279" s="85">
        <f t="shared" si="34"/>
        <v>13.120234466007751</v>
      </c>
      <c r="AI279" s="85">
        <f t="shared" si="35"/>
        <v>12.690561141441451</v>
      </c>
      <c r="AJ279" s="85">
        <f t="shared" si="36"/>
        <v>12.291061141441451</v>
      </c>
      <c r="AK279" s="85">
        <f t="shared" si="37"/>
        <v>10.021564934656418</v>
      </c>
    </row>
    <row r="280" spans="1:37" ht="11.25">
      <c r="A280" s="178">
        <v>39720</v>
      </c>
      <c r="B280" s="162">
        <v>12.6</v>
      </c>
      <c r="C280" s="7">
        <v>11.7</v>
      </c>
      <c r="D280" s="81">
        <v>18.3</v>
      </c>
      <c r="E280" s="81">
        <v>10.1</v>
      </c>
      <c r="F280" s="63">
        <f t="shared" si="32"/>
        <v>14.2</v>
      </c>
      <c r="G280" s="63">
        <f t="shared" si="31"/>
        <v>89.3140745183701</v>
      </c>
      <c r="H280" s="60">
        <f t="shared" si="33"/>
        <v>10.889464794231667</v>
      </c>
      <c r="I280" s="164">
        <v>9.1</v>
      </c>
      <c r="J280" s="81">
        <v>5</v>
      </c>
      <c r="K280" s="81" t="s">
        <v>443</v>
      </c>
      <c r="L280" s="81">
        <v>5</v>
      </c>
      <c r="M280" s="81"/>
      <c r="N280" s="81">
        <v>22.4</v>
      </c>
      <c r="O280" s="81" t="s">
        <v>443</v>
      </c>
      <c r="P280" s="7">
        <v>0</v>
      </c>
      <c r="Q280" s="205"/>
      <c r="R280" s="81"/>
      <c r="S280" s="81">
        <v>1009.1</v>
      </c>
      <c r="T280" s="217" t="s">
        <v>189</v>
      </c>
      <c r="U280" s="81"/>
      <c r="V280" s="81"/>
      <c r="X280" s="130">
        <v>15.9</v>
      </c>
      <c r="Y280" s="130">
        <v>8.5</v>
      </c>
      <c r="AH280" s="85">
        <f t="shared" si="34"/>
        <v>14.58242756341879</v>
      </c>
      <c r="AI280" s="85">
        <f t="shared" si="35"/>
        <v>13.743260220579202</v>
      </c>
      <c r="AJ280" s="85">
        <f t="shared" si="36"/>
        <v>13.024160220579201</v>
      </c>
      <c r="AK280" s="85">
        <f t="shared" si="37"/>
        <v>10.889464794231667</v>
      </c>
    </row>
    <row r="281" spans="1:37" ht="12" thickBot="1">
      <c r="A281" s="179">
        <v>39721</v>
      </c>
      <c r="B281" s="182">
        <v>13.5</v>
      </c>
      <c r="C281" s="145">
        <v>12.4</v>
      </c>
      <c r="D281" s="147">
        <v>17.8</v>
      </c>
      <c r="E281" s="147">
        <v>11.2</v>
      </c>
      <c r="F281" s="72">
        <f t="shared" si="32"/>
        <v>14.5</v>
      </c>
      <c r="G281" s="72">
        <f t="shared" si="31"/>
        <v>87.37224366036907</v>
      </c>
      <c r="H281" s="73">
        <f t="shared" si="33"/>
        <v>11.44488739424779</v>
      </c>
      <c r="I281" s="183">
        <v>9.9</v>
      </c>
      <c r="J281" s="147">
        <v>7</v>
      </c>
      <c r="K281" s="147" t="s">
        <v>443</v>
      </c>
      <c r="L281" s="148" t="s">
        <v>134</v>
      </c>
      <c r="M281" s="147"/>
      <c r="N281" s="147">
        <v>20.4</v>
      </c>
      <c r="O281" s="147" t="s">
        <v>443</v>
      </c>
      <c r="P281" s="145">
        <v>0</v>
      </c>
      <c r="Q281" s="225"/>
      <c r="R281" s="147"/>
      <c r="S281" s="147">
        <v>1006.9</v>
      </c>
      <c r="T281" s="214" t="s">
        <v>40</v>
      </c>
      <c r="U281" s="147"/>
      <c r="V281" s="147"/>
      <c r="X281" s="130">
        <v>15.7</v>
      </c>
      <c r="Y281" s="130">
        <v>8.3</v>
      </c>
      <c r="AH281" s="85">
        <f t="shared" si="34"/>
        <v>15.4662986641253</v>
      </c>
      <c r="AI281" s="85">
        <f t="shared" si="35"/>
        <v>14.392152154059962</v>
      </c>
      <c r="AJ281" s="85">
        <f t="shared" si="36"/>
        <v>13.513252154059963</v>
      </c>
      <c r="AK281" s="85">
        <f t="shared" si="37"/>
        <v>11.44488739424779</v>
      </c>
    </row>
    <row r="282" spans="1:37" s="155" customFormat="1" ht="12" thickBot="1">
      <c r="A282" s="180">
        <v>39722</v>
      </c>
      <c r="B282" s="185">
        <v>12</v>
      </c>
      <c r="C282" s="186">
        <v>11</v>
      </c>
      <c r="D282" s="154">
        <v>16.6</v>
      </c>
      <c r="E282" s="154">
        <v>8.5</v>
      </c>
      <c r="F282" s="74">
        <f t="shared" si="32"/>
        <v>12.55</v>
      </c>
      <c r="G282" s="74">
        <f t="shared" si="31"/>
        <v>87.89494990711775</v>
      </c>
      <c r="H282" s="75">
        <f t="shared" si="33"/>
        <v>10.058174227510415</v>
      </c>
      <c r="I282" s="189">
        <v>7.3</v>
      </c>
      <c r="J282" s="154">
        <v>8</v>
      </c>
      <c r="K282" s="154" t="s">
        <v>387</v>
      </c>
      <c r="L282" s="154">
        <v>4</v>
      </c>
      <c r="M282" s="154"/>
      <c r="N282" s="154">
        <v>21.5</v>
      </c>
      <c r="O282" s="154" t="s">
        <v>387</v>
      </c>
      <c r="P282" s="186">
        <v>0.5</v>
      </c>
      <c r="Q282" s="203"/>
      <c r="R282" s="154"/>
      <c r="S282" s="154">
        <v>1009.1</v>
      </c>
      <c r="T282" s="221" t="s">
        <v>180</v>
      </c>
      <c r="U282" s="154"/>
      <c r="V282" s="154"/>
      <c r="X282" s="156">
        <v>15.8</v>
      </c>
      <c r="Y282" s="156">
        <v>8.4</v>
      </c>
      <c r="AH282" s="155">
        <f t="shared" si="34"/>
        <v>14.01813696808305</v>
      </c>
      <c r="AI282" s="155">
        <f t="shared" si="35"/>
        <v>13.120234466007751</v>
      </c>
      <c r="AJ282" s="155">
        <f t="shared" si="36"/>
        <v>12.321234466007752</v>
      </c>
      <c r="AK282" s="155">
        <f t="shared" si="37"/>
        <v>10.058174227510415</v>
      </c>
    </row>
    <row r="283" spans="1:37" ht="11.25">
      <c r="A283" s="181">
        <v>39723</v>
      </c>
      <c r="B283" s="157">
        <v>13</v>
      </c>
      <c r="C283" s="158">
        <v>12.7</v>
      </c>
      <c r="D283" s="161">
        <v>17.5</v>
      </c>
      <c r="E283" s="239">
        <v>11.4</v>
      </c>
      <c r="F283" s="63">
        <f t="shared" si="32"/>
        <v>14.45</v>
      </c>
      <c r="G283" s="63">
        <f t="shared" si="31"/>
        <v>96.45328074873554</v>
      </c>
      <c r="H283" s="60">
        <f t="shared" si="33"/>
        <v>12.449131776375182</v>
      </c>
      <c r="I283" s="160">
        <v>11.5</v>
      </c>
      <c r="J283" s="161">
        <v>8</v>
      </c>
      <c r="K283" s="161" t="s">
        <v>51</v>
      </c>
      <c r="L283" s="240" t="s">
        <v>91</v>
      </c>
      <c r="M283" s="161"/>
      <c r="N283" s="161">
        <v>22.3</v>
      </c>
      <c r="O283" s="161" t="s">
        <v>505</v>
      </c>
      <c r="P283" s="158">
        <v>0.5</v>
      </c>
      <c r="Q283" s="204"/>
      <c r="R283" s="161"/>
      <c r="S283" s="161">
        <v>1008.8</v>
      </c>
      <c r="T283" s="216" t="s">
        <v>197</v>
      </c>
      <c r="U283" s="161"/>
      <c r="V283" s="161"/>
      <c r="X283" s="130">
        <v>15.3</v>
      </c>
      <c r="Y283" s="130">
        <v>8</v>
      </c>
      <c r="AH283" s="85">
        <f t="shared" si="34"/>
        <v>14.96962212299885</v>
      </c>
      <c r="AI283" s="85">
        <f t="shared" si="35"/>
        <v>14.678391653320906</v>
      </c>
      <c r="AJ283" s="85">
        <f t="shared" si="36"/>
        <v>14.438691653320905</v>
      </c>
      <c r="AK283" s="85">
        <f t="shared" si="37"/>
        <v>12.449131776375182</v>
      </c>
    </row>
    <row r="284" spans="1:37" ht="11.25">
      <c r="A284" s="178">
        <v>39724</v>
      </c>
      <c r="B284" s="162">
        <v>15.2</v>
      </c>
      <c r="C284" s="7">
        <v>14.9</v>
      </c>
      <c r="D284" s="81">
        <v>17.5</v>
      </c>
      <c r="E284" s="226">
        <v>12.7</v>
      </c>
      <c r="F284" s="63">
        <f t="shared" si="32"/>
        <v>15.1</v>
      </c>
      <c r="G284" s="63">
        <f t="shared" si="31"/>
        <v>96.69939005533466</v>
      </c>
      <c r="H284" s="60">
        <f t="shared" si="33"/>
        <v>14.678956158056867</v>
      </c>
      <c r="I284" s="164">
        <v>12.4</v>
      </c>
      <c r="J284" s="81">
        <v>8</v>
      </c>
      <c r="K284" s="81" t="s">
        <v>444</v>
      </c>
      <c r="L284" s="168" t="s">
        <v>480</v>
      </c>
      <c r="M284" s="81"/>
      <c r="N284" s="81">
        <v>23.9</v>
      </c>
      <c r="O284" s="81" t="s">
        <v>505</v>
      </c>
      <c r="P284" s="7">
        <v>5.3</v>
      </c>
      <c r="Q284" s="205"/>
      <c r="R284" s="81"/>
      <c r="S284" s="81">
        <v>1006.9</v>
      </c>
      <c r="T284" s="217" t="s">
        <v>380</v>
      </c>
      <c r="U284" s="81"/>
      <c r="V284" s="81"/>
      <c r="X284" s="130">
        <v>15.3</v>
      </c>
      <c r="Y284" s="130">
        <v>7.9</v>
      </c>
      <c r="AH284" s="85">
        <f t="shared" si="34"/>
        <v>17.264982952894922</v>
      </c>
      <c r="AI284" s="85">
        <f t="shared" si="35"/>
        <v>16.934833208606896</v>
      </c>
      <c r="AJ284" s="85">
        <f t="shared" si="36"/>
        <v>16.695133208606897</v>
      </c>
      <c r="AK284" s="85">
        <f t="shared" si="37"/>
        <v>14.678956158056867</v>
      </c>
    </row>
    <row r="285" spans="1:37" ht="11.25">
      <c r="A285" s="178">
        <v>39725</v>
      </c>
      <c r="B285" s="162">
        <v>16.5</v>
      </c>
      <c r="C285" s="7">
        <v>16</v>
      </c>
      <c r="D285" s="81">
        <v>19.5</v>
      </c>
      <c r="E285" s="226">
        <v>15.2</v>
      </c>
      <c r="F285" s="63">
        <f t="shared" si="32"/>
        <v>17.35</v>
      </c>
      <c r="G285" s="63">
        <f t="shared" si="31"/>
        <v>94.73318042184178</v>
      </c>
      <c r="H285" s="60">
        <f t="shared" si="33"/>
        <v>15.652508016309486</v>
      </c>
      <c r="I285" s="164">
        <v>14.6</v>
      </c>
      <c r="J285" s="81">
        <v>8</v>
      </c>
      <c r="K285" s="81" t="s">
        <v>213</v>
      </c>
      <c r="L285" s="81">
        <v>4</v>
      </c>
      <c r="M285" s="81"/>
      <c r="N285" s="81">
        <v>26.1</v>
      </c>
      <c r="O285" s="81" t="s">
        <v>446</v>
      </c>
      <c r="P285" s="7">
        <v>0.1</v>
      </c>
      <c r="Q285" s="205"/>
      <c r="R285" s="81"/>
      <c r="S285" s="81">
        <v>1003</v>
      </c>
      <c r="T285" s="217" t="s">
        <v>175</v>
      </c>
      <c r="U285" s="81"/>
      <c r="V285" s="81"/>
      <c r="X285" s="130">
        <v>15.2</v>
      </c>
      <c r="Y285" s="130">
        <v>7.9</v>
      </c>
      <c r="AH285" s="85">
        <f t="shared" si="34"/>
        <v>18.76180453991678</v>
      </c>
      <c r="AI285" s="85">
        <f t="shared" si="35"/>
        <v>18.173154145192665</v>
      </c>
      <c r="AJ285" s="85">
        <f t="shared" si="36"/>
        <v>17.773654145192666</v>
      </c>
      <c r="AK285" s="85">
        <f t="shared" si="37"/>
        <v>15.652508016309486</v>
      </c>
    </row>
    <row r="286" spans="1:37" ht="11.25">
      <c r="A286" s="178">
        <v>39726</v>
      </c>
      <c r="B286" s="162">
        <v>14</v>
      </c>
      <c r="C286" s="7">
        <v>13.3</v>
      </c>
      <c r="D286" s="81">
        <v>17.4</v>
      </c>
      <c r="E286" s="226">
        <v>12.6</v>
      </c>
      <c r="F286" s="63">
        <f t="shared" si="32"/>
        <v>15</v>
      </c>
      <c r="G286" s="63">
        <f t="shared" si="31"/>
        <v>92.0464156665972</v>
      </c>
      <c r="H286" s="60">
        <f t="shared" si="33"/>
        <v>12.729303636185408</v>
      </c>
      <c r="I286" s="164">
        <v>11.9</v>
      </c>
      <c r="J286" s="81">
        <v>3</v>
      </c>
      <c r="K286" s="81" t="s">
        <v>479</v>
      </c>
      <c r="L286" s="81">
        <v>2</v>
      </c>
      <c r="M286" s="81"/>
      <c r="N286" s="81">
        <v>14.4</v>
      </c>
      <c r="O286" s="81" t="s">
        <v>447</v>
      </c>
      <c r="P286" s="7">
        <v>0</v>
      </c>
      <c r="Q286" s="205"/>
      <c r="R286" s="81"/>
      <c r="S286" s="81">
        <v>1018.1</v>
      </c>
      <c r="T286" s="217" t="s">
        <v>381</v>
      </c>
      <c r="U286" s="81"/>
      <c r="V286" s="81"/>
      <c r="X286" s="130">
        <v>15.1</v>
      </c>
      <c r="Y286" s="130">
        <v>7.7</v>
      </c>
      <c r="AH286" s="85">
        <f t="shared" si="34"/>
        <v>15.977392985196072</v>
      </c>
      <c r="AI286" s="85">
        <f t="shared" si="35"/>
        <v>15.265917559839318</v>
      </c>
      <c r="AJ286" s="85">
        <f t="shared" si="36"/>
        <v>14.70661755983932</v>
      </c>
      <c r="AK286" s="85">
        <f t="shared" si="37"/>
        <v>12.729303636185408</v>
      </c>
    </row>
    <row r="287" spans="1:37" ht="11.25">
      <c r="A287" s="178">
        <v>39727</v>
      </c>
      <c r="B287" s="162">
        <v>10</v>
      </c>
      <c r="C287" s="7">
        <v>9.8</v>
      </c>
      <c r="D287" s="81">
        <v>19.5</v>
      </c>
      <c r="E287" s="81">
        <v>6.8</v>
      </c>
      <c r="F287" s="63">
        <f t="shared" si="32"/>
        <v>13.15</v>
      </c>
      <c r="G287" s="63">
        <f t="shared" si="31"/>
        <v>97.36594245896542</v>
      </c>
      <c r="H287" s="60">
        <f t="shared" si="33"/>
        <v>9.602199368311652</v>
      </c>
      <c r="I287" s="164">
        <v>4.1</v>
      </c>
      <c r="J287" s="81">
        <v>2</v>
      </c>
      <c r="K287" s="81" t="s">
        <v>446</v>
      </c>
      <c r="L287" s="81">
        <v>2</v>
      </c>
      <c r="M287" s="81"/>
      <c r="N287" s="81">
        <v>14.7</v>
      </c>
      <c r="O287" s="81" t="s">
        <v>339</v>
      </c>
      <c r="P287" s="7">
        <v>0</v>
      </c>
      <c r="Q287" s="205"/>
      <c r="R287" s="81"/>
      <c r="S287" s="81">
        <v>1024.3</v>
      </c>
      <c r="T287" s="217" t="s">
        <v>147</v>
      </c>
      <c r="U287" s="81"/>
      <c r="V287" s="81"/>
      <c r="X287" s="130">
        <v>15</v>
      </c>
      <c r="Y287" s="130">
        <v>8</v>
      </c>
      <c r="AH287" s="85">
        <f t="shared" si="34"/>
        <v>12.273317807277772</v>
      </c>
      <c r="AI287" s="85">
        <f t="shared" si="35"/>
        <v>12.109831554040031</v>
      </c>
      <c r="AJ287" s="85">
        <f t="shared" si="36"/>
        <v>11.950031554040033</v>
      </c>
      <c r="AK287" s="85">
        <f t="shared" si="37"/>
        <v>9.602199368311652</v>
      </c>
    </row>
    <row r="288" spans="1:37" ht="11.25">
      <c r="A288" s="178">
        <v>39728</v>
      </c>
      <c r="B288" s="162">
        <v>15.4</v>
      </c>
      <c r="C288" s="7">
        <v>14.7</v>
      </c>
      <c r="D288" s="81">
        <v>18.3</v>
      </c>
      <c r="E288" s="226">
        <v>10</v>
      </c>
      <c r="F288" s="63">
        <f t="shared" si="32"/>
        <v>14.15</v>
      </c>
      <c r="G288" s="63">
        <f t="shared" si="31"/>
        <v>92.39668106441475</v>
      </c>
      <c r="H288" s="60">
        <f t="shared" si="33"/>
        <v>14.173831611064447</v>
      </c>
      <c r="I288" s="164">
        <v>9.9</v>
      </c>
      <c r="J288" s="81">
        <v>7</v>
      </c>
      <c r="K288" s="81" t="s">
        <v>445</v>
      </c>
      <c r="L288" s="81">
        <v>2</v>
      </c>
      <c r="M288" s="81"/>
      <c r="N288" s="81">
        <v>14.7</v>
      </c>
      <c r="O288" s="81" t="s">
        <v>446</v>
      </c>
      <c r="P288" s="7">
        <v>0</v>
      </c>
      <c r="Q288" s="205"/>
      <c r="R288" s="81"/>
      <c r="S288" s="81">
        <v>1023.9</v>
      </c>
      <c r="T288" s="217" t="s">
        <v>202</v>
      </c>
      <c r="U288" s="81"/>
      <c r="V288" s="81"/>
      <c r="X288" s="130">
        <v>14.8</v>
      </c>
      <c r="Y288" s="130">
        <v>7.9</v>
      </c>
      <c r="AH288" s="85">
        <f t="shared" si="34"/>
        <v>17.48820841929759</v>
      </c>
      <c r="AI288" s="85">
        <f t="shared" si="35"/>
        <v>16.717824157058523</v>
      </c>
      <c r="AJ288" s="85">
        <f t="shared" si="36"/>
        <v>16.158524157058523</v>
      </c>
      <c r="AK288" s="85">
        <f t="shared" si="37"/>
        <v>14.173831611064447</v>
      </c>
    </row>
    <row r="289" spans="1:37" ht="11.25">
      <c r="A289" s="178">
        <v>39729</v>
      </c>
      <c r="B289" s="162">
        <v>15</v>
      </c>
      <c r="C289" s="7">
        <v>14.4</v>
      </c>
      <c r="D289" s="140">
        <v>20.6</v>
      </c>
      <c r="E289" s="226">
        <v>11.2</v>
      </c>
      <c r="F289" s="63">
        <f t="shared" si="32"/>
        <v>15.9</v>
      </c>
      <c r="G289" s="63">
        <f t="shared" si="31"/>
        <v>93.38912752110258</v>
      </c>
      <c r="H289" s="60">
        <f t="shared" si="33"/>
        <v>13.942127845350997</v>
      </c>
      <c r="I289" s="164">
        <v>8.9</v>
      </c>
      <c r="J289" s="81">
        <v>5</v>
      </c>
      <c r="K289" s="81" t="s">
        <v>339</v>
      </c>
      <c r="L289" s="168" t="s">
        <v>134</v>
      </c>
      <c r="M289" s="81"/>
      <c r="N289" s="81">
        <v>19.7</v>
      </c>
      <c r="O289" s="81" t="s">
        <v>339</v>
      </c>
      <c r="P289" s="7">
        <v>0</v>
      </c>
      <c r="Q289" s="205"/>
      <c r="R289" s="81"/>
      <c r="S289" s="81">
        <v>1022.5</v>
      </c>
      <c r="T289" s="217" t="s">
        <v>428</v>
      </c>
      <c r="U289" s="81"/>
      <c r="V289" s="81"/>
      <c r="X289" s="130">
        <v>14.7</v>
      </c>
      <c r="Y289" s="130">
        <v>7.8</v>
      </c>
      <c r="AH289" s="85">
        <f t="shared" si="34"/>
        <v>17.04426199146042</v>
      </c>
      <c r="AI289" s="85">
        <f t="shared" si="35"/>
        <v>16.39688756623579</v>
      </c>
      <c r="AJ289" s="85">
        <f t="shared" si="36"/>
        <v>15.91748756623579</v>
      </c>
      <c r="AK289" s="85">
        <f t="shared" si="37"/>
        <v>13.942127845350997</v>
      </c>
    </row>
    <row r="290" spans="1:37" ht="11.25">
      <c r="A290" s="178">
        <v>39730</v>
      </c>
      <c r="B290" s="162">
        <v>12</v>
      </c>
      <c r="C290" s="7">
        <v>10.6</v>
      </c>
      <c r="D290" s="81">
        <v>13.6</v>
      </c>
      <c r="E290" s="226">
        <v>10.3</v>
      </c>
      <c r="F290" s="63">
        <f t="shared" si="32"/>
        <v>11.95</v>
      </c>
      <c r="G290" s="63">
        <f t="shared" si="31"/>
        <v>83.15578204326471</v>
      </c>
      <c r="H290" s="60">
        <f t="shared" si="33"/>
        <v>9.233217180041532</v>
      </c>
      <c r="I290" s="164">
        <v>8</v>
      </c>
      <c r="J290" s="81">
        <v>6</v>
      </c>
      <c r="K290" s="81" t="s">
        <v>448</v>
      </c>
      <c r="L290" s="81">
        <v>4</v>
      </c>
      <c r="M290" s="81"/>
      <c r="N290" s="81">
        <v>26.1</v>
      </c>
      <c r="O290" s="81" t="s">
        <v>447</v>
      </c>
      <c r="P290" s="7">
        <v>0.8</v>
      </c>
      <c r="Q290" s="205"/>
      <c r="R290" s="81"/>
      <c r="S290" s="81">
        <v>1019.2</v>
      </c>
      <c r="T290" s="217" t="s">
        <v>17</v>
      </c>
      <c r="U290" s="81"/>
      <c r="V290" s="81"/>
      <c r="X290" s="130">
        <v>14.6</v>
      </c>
      <c r="Y290" s="130">
        <v>7.6</v>
      </c>
      <c r="AH290" s="85">
        <f t="shared" si="34"/>
        <v>14.01813696808305</v>
      </c>
      <c r="AI290" s="85">
        <f t="shared" si="35"/>
        <v>12.775491423705457</v>
      </c>
      <c r="AJ290" s="85">
        <f t="shared" si="36"/>
        <v>11.656891423705456</v>
      </c>
      <c r="AK290" s="85">
        <f t="shared" si="37"/>
        <v>9.233217180041532</v>
      </c>
    </row>
    <row r="291" spans="1:37" ht="11.25">
      <c r="A291" s="178">
        <v>39731</v>
      </c>
      <c r="B291" s="162">
        <v>7</v>
      </c>
      <c r="C291" s="7">
        <v>5.3</v>
      </c>
      <c r="D291" s="81">
        <v>11.5</v>
      </c>
      <c r="E291" s="81">
        <v>4.2</v>
      </c>
      <c r="F291" s="63">
        <f t="shared" si="32"/>
        <v>7.85</v>
      </c>
      <c r="G291" s="63">
        <f t="shared" si="31"/>
        <v>75.35009658020451</v>
      </c>
      <c r="H291" s="60">
        <f t="shared" si="33"/>
        <v>2.944651082991559</v>
      </c>
      <c r="I291" s="164">
        <v>2.5</v>
      </c>
      <c r="J291" s="81">
        <v>2</v>
      </c>
      <c r="K291" s="81" t="s">
        <v>63</v>
      </c>
      <c r="L291" s="81">
        <v>4</v>
      </c>
      <c r="M291" s="81"/>
      <c r="N291" s="81">
        <v>15.1</v>
      </c>
      <c r="O291" s="81" t="s">
        <v>448</v>
      </c>
      <c r="P291" s="7">
        <v>8.2</v>
      </c>
      <c r="Q291" s="205"/>
      <c r="R291" s="81"/>
      <c r="S291" s="81">
        <v>1021</v>
      </c>
      <c r="T291" s="217" t="s">
        <v>220</v>
      </c>
      <c r="U291" s="81"/>
      <c r="V291" s="81"/>
      <c r="X291" s="130">
        <v>14.5</v>
      </c>
      <c r="Y291" s="130">
        <v>7.7</v>
      </c>
      <c r="AH291" s="85">
        <f t="shared" si="34"/>
        <v>10.014043920115377</v>
      </c>
      <c r="AI291" s="85">
        <f t="shared" si="35"/>
        <v>8.903891765391034</v>
      </c>
      <c r="AJ291" s="85">
        <f t="shared" si="36"/>
        <v>7.545591765391034</v>
      </c>
      <c r="AK291" s="85">
        <f t="shared" si="37"/>
        <v>2.944651082991559</v>
      </c>
    </row>
    <row r="292" spans="1:37" ht="11.25">
      <c r="A292" s="178">
        <v>39732</v>
      </c>
      <c r="B292" s="162">
        <v>10.6</v>
      </c>
      <c r="C292" s="7">
        <v>10.4</v>
      </c>
      <c r="D292" s="81">
        <v>13</v>
      </c>
      <c r="E292" s="81">
        <v>6.3</v>
      </c>
      <c r="F292" s="63">
        <f t="shared" si="32"/>
        <v>9.65</v>
      </c>
      <c r="G292" s="63">
        <f t="shared" si="31"/>
        <v>97.4234777018031</v>
      </c>
      <c r="H292" s="60">
        <f t="shared" si="33"/>
        <v>10.209113573465155</v>
      </c>
      <c r="I292" s="164">
        <v>5</v>
      </c>
      <c r="J292" s="81">
        <v>8</v>
      </c>
      <c r="K292" s="81" t="s">
        <v>442</v>
      </c>
      <c r="L292" s="81">
        <v>3</v>
      </c>
      <c r="M292" s="81"/>
      <c r="N292" s="81">
        <v>24.8</v>
      </c>
      <c r="O292" s="81" t="s">
        <v>417</v>
      </c>
      <c r="P292" s="7">
        <v>1.9</v>
      </c>
      <c r="Q292" s="205"/>
      <c r="R292" s="81"/>
      <c r="S292" s="81">
        <v>1022.8</v>
      </c>
      <c r="T292" s="217" t="s">
        <v>401</v>
      </c>
      <c r="U292" s="81"/>
      <c r="V292" s="81"/>
      <c r="X292" s="130">
        <v>14.3</v>
      </c>
      <c r="Y292" s="130">
        <v>7.3</v>
      </c>
      <c r="AH292" s="85">
        <f t="shared" si="34"/>
        <v>12.775491423705457</v>
      </c>
      <c r="AI292" s="85">
        <f t="shared" si="35"/>
        <v>12.606128038469452</v>
      </c>
      <c r="AJ292" s="85">
        <f t="shared" si="36"/>
        <v>12.446328038469453</v>
      </c>
      <c r="AK292" s="85">
        <f t="shared" si="37"/>
        <v>10.209113573465155</v>
      </c>
    </row>
    <row r="293" spans="1:37" ht="11.25">
      <c r="A293" s="178">
        <v>39733</v>
      </c>
      <c r="B293" s="162">
        <v>11.1</v>
      </c>
      <c r="C293" s="7">
        <v>11</v>
      </c>
      <c r="D293" s="81">
        <v>12.5</v>
      </c>
      <c r="E293" s="81">
        <v>9</v>
      </c>
      <c r="F293" s="63">
        <f t="shared" si="32"/>
        <v>10.75</v>
      </c>
      <c r="G293" s="63">
        <f t="shared" si="31"/>
        <v>98.73290575639273</v>
      </c>
      <c r="H293" s="60">
        <f t="shared" si="33"/>
        <v>10.90812366763905</v>
      </c>
      <c r="I293" s="164">
        <v>9.1</v>
      </c>
      <c r="J293" s="81">
        <v>8</v>
      </c>
      <c r="K293" s="81" t="s">
        <v>442</v>
      </c>
      <c r="L293" s="81">
        <v>3</v>
      </c>
      <c r="M293" s="81"/>
      <c r="N293" s="81">
        <v>23.2</v>
      </c>
      <c r="O293" s="81" t="s">
        <v>417</v>
      </c>
      <c r="P293" s="7">
        <v>17.4</v>
      </c>
      <c r="Q293" s="205"/>
      <c r="R293" s="81"/>
      <c r="S293" s="81">
        <v>1020.6</v>
      </c>
      <c r="T293" s="217" t="s">
        <v>503</v>
      </c>
      <c r="U293" s="81"/>
      <c r="V293" s="81"/>
      <c r="X293" s="130">
        <v>14.2</v>
      </c>
      <c r="Y293" s="130">
        <v>6.7</v>
      </c>
      <c r="AH293" s="85">
        <f t="shared" si="34"/>
        <v>13.207688324480838</v>
      </c>
      <c r="AI293" s="85">
        <f t="shared" si="35"/>
        <v>13.120234466007751</v>
      </c>
      <c r="AJ293" s="85">
        <f t="shared" si="36"/>
        <v>13.040334466007751</v>
      </c>
      <c r="AK293" s="85">
        <f t="shared" si="37"/>
        <v>10.90812366763905</v>
      </c>
    </row>
    <row r="294" spans="1:37" ht="11.25">
      <c r="A294" s="178">
        <v>39734</v>
      </c>
      <c r="B294" s="162">
        <v>9.8</v>
      </c>
      <c r="C294" s="7">
        <v>9.5</v>
      </c>
      <c r="D294" s="81">
        <v>11.4</v>
      </c>
      <c r="E294" s="226">
        <v>9.4</v>
      </c>
      <c r="F294" s="63">
        <f t="shared" si="32"/>
        <v>10.4</v>
      </c>
      <c r="G294" s="63">
        <f t="shared" si="31"/>
        <v>96.02524943698938</v>
      </c>
      <c r="H294" s="60">
        <f t="shared" si="33"/>
        <v>9.19704250883371</v>
      </c>
      <c r="I294" s="164">
        <v>9.4</v>
      </c>
      <c r="J294" s="81">
        <v>8</v>
      </c>
      <c r="K294" s="81" t="s">
        <v>442</v>
      </c>
      <c r="L294" s="81">
        <v>3</v>
      </c>
      <c r="M294" s="81"/>
      <c r="N294" s="81">
        <v>9.9</v>
      </c>
      <c r="O294" s="81" t="s">
        <v>63</v>
      </c>
      <c r="P294" s="7">
        <v>8.7</v>
      </c>
      <c r="Q294" s="205"/>
      <c r="R294" s="81"/>
      <c r="S294" s="81">
        <v>1011.9</v>
      </c>
      <c r="T294" s="217" t="s">
        <v>296</v>
      </c>
      <c r="U294" s="81"/>
      <c r="V294" s="81"/>
      <c r="X294" s="130">
        <v>13.8</v>
      </c>
      <c r="Y294" s="130">
        <v>6.6</v>
      </c>
      <c r="AH294" s="85">
        <f t="shared" si="34"/>
        <v>12.109831554040031</v>
      </c>
      <c r="AI294" s="85">
        <f t="shared" si="35"/>
        <v>11.868195956166188</v>
      </c>
      <c r="AJ294" s="85">
        <f t="shared" si="36"/>
        <v>11.628495956166187</v>
      </c>
      <c r="AK294" s="85">
        <f t="shared" si="37"/>
        <v>9.19704250883371</v>
      </c>
    </row>
    <row r="295" spans="1:37" ht="11.25">
      <c r="A295" s="178">
        <v>39735</v>
      </c>
      <c r="B295" s="162">
        <v>8.7</v>
      </c>
      <c r="C295" s="7">
        <v>8.5</v>
      </c>
      <c r="D295" s="81">
        <v>9.9</v>
      </c>
      <c r="E295" s="81">
        <v>8.1</v>
      </c>
      <c r="F295" s="63">
        <f t="shared" si="32"/>
        <v>9</v>
      </c>
      <c r="G295" s="63">
        <f t="shared" si="31"/>
        <v>97.23288032608691</v>
      </c>
      <c r="H295" s="60">
        <f t="shared" si="33"/>
        <v>8.286204902810386</v>
      </c>
      <c r="I295" s="164">
        <v>7.7</v>
      </c>
      <c r="J295" s="81">
        <v>8</v>
      </c>
      <c r="K295" s="81" t="s">
        <v>479</v>
      </c>
      <c r="L295" s="168" t="s">
        <v>480</v>
      </c>
      <c r="M295" s="81"/>
      <c r="N295" s="81">
        <v>12.1</v>
      </c>
      <c r="O295" s="81" t="s">
        <v>417</v>
      </c>
      <c r="P295" s="7">
        <v>4.5</v>
      </c>
      <c r="Q295" s="205"/>
      <c r="R295" s="81"/>
      <c r="S295" s="81">
        <v>1005.3</v>
      </c>
      <c r="T295" s="217" t="s">
        <v>305</v>
      </c>
      <c r="U295" s="81"/>
      <c r="V295" s="81"/>
      <c r="X295" s="130">
        <v>13.6</v>
      </c>
      <c r="Y295" s="130">
        <v>6.9</v>
      </c>
      <c r="AH295" s="85">
        <f t="shared" si="34"/>
        <v>11.244461571652899</v>
      </c>
      <c r="AI295" s="85">
        <f t="shared" si="35"/>
        <v>11.093113863278093</v>
      </c>
      <c r="AJ295" s="85">
        <f t="shared" si="36"/>
        <v>10.933313863278094</v>
      </c>
      <c r="AK295" s="85">
        <f t="shared" si="37"/>
        <v>8.286204902810386</v>
      </c>
    </row>
    <row r="296" spans="1:37" ht="11.25">
      <c r="A296" s="178">
        <v>39736</v>
      </c>
      <c r="B296" s="162">
        <v>8.5</v>
      </c>
      <c r="C296" s="7">
        <v>8.2</v>
      </c>
      <c r="D296" s="81">
        <v>12.9</v>
      </c>
      <c r="E296" s="81">
        <v>5.7</v>
      </c>
      <c r="F296" s="63">
        <f t="shared" si="32"/>
        <v>9.3</v>
      </c>
      <c r="G296" s="63">
        <f aca="true" t="shared" si="38" ref="G296:G359">100*(AJ296/AH296)</f>
        <v>95.82301707027483</v>
      </c>
      <c r="H296" s="60">
        <f t="shared" si="33"/>
        <v>7.872382742990255</v>
      </c>
      <c r="I296" s="164">
        <v>3.2</v>
      </c>
      <c r="J296" s="170">
        <v>4</v>
      </c>
      <c r="K296" s="81" t="s">
        <v>448</v>
      </c>
      <c r="L296" s="81">
        <v>3</v>
      </c>
      <c r="M296" s="81"/>
      <c r="N296" s="81">
        <v>11</v>
      </c>
      <c r="O296" s="81" t="s">
        <v>339</v>
      </c>
      <c r="P296" s="7">
        <v>0</v>
      </c>
      <c r="Q296" s="205"/>
      <c r="R296" s="81"/>
      <c r="S296" s="81">
        <v>1008.7</v>
      </c>
      <c r="T296" s="217" t="s">
        <v>96</v>
      </c>
      <c r="U296" s="81"/>
      <c r="V296" s="81"/>
      <c r="X296" s="130">
        <v>13.3</v>
      </c>
      <c r="Y296" s="130">
        <v>6.7</v>
      </c>
      <c r="AH296" s="85">
        <f t="shared" si="34"/>
        <v>11.093113863278093</v>
      </c>
      <c r="AI296" s="85">
        <f t="shared" si="35"/>
        <v>10.869456390833992</v>
      </c>
      <c r="AJ296" s="85">
        <f t="shared" si="36"/>
        <v>10.629756390833991</v>
      </c>
      <c r="AK296" s="85">
        <f t="shared" si="37"/>
        <v>7.872382742990255</v>
      </c>
    </row>
    <row r="297" spans="1:37" ht="11.25">
      <c r="A297" s="178">
        <v>39737</v>
      </c>
      <c r="B297" s="162">
        <v>8.7</v>
      </c>
      <c r="C297" s="7">
        <v>8.1</v>
      </c>
      <c r="D297" s="81">
        <v>12.9</v>
      </c>
      <c r="E297" s="81">
        <v>4.9</v>
      </c>
      <c r="F297" s="63">
        <f t="shared" si="32"/>
        <v>8.9</v>
      </c>
      <c r="G297" s="63">
        <f t="shared" si="38"/>
        <v>91.74642812752516</v>
      </c>
      <c r="H297" s="60">
        <f t="shared" si="33"/>
        <v>7.434120812353002</v>
      </c>
      <c r="I297" s="164">
        <v>1.1</v>
      </c>
      <c r="J297" s="81">
        <v>8</v>
      </c>
      <c r="K297" s="81" t="s">
        <v>444</v>
      </c>
      <c r="L297" s="81">
        <v>4</v>
      </c>
      <c r="M297" s="81"/>
      <c r="N297" s="81">
        <v>26.1</v>
      </c>
      <c r="O297" s="81" t="s">
        <v>339</v>
      </c>
      <c r="P297" s="7">
        <v>7.3</v>
      </c>
      <c r="Q297" s="205"/>
      <c r="R297" s="81"/>
      <c r="S297" s="81">
        <v>1008.5</v>
      </c>
      <c r="T297" s="217" t="s">
        <v>298</v>
      </c>
      <c r="U297" s="81"/>
      <c r="V297" s="81"/>
      <c r="X297" s="130">
        <v>13.1</v>
      </c>
      <c r="Y297" s="130">
        <v>6.2</v>
      </c>
      <c r="AH297" s="85">
        <f t="shared" si="34"/>
        <v>11.244461571652899</v>
      </c>
      <c r="AI297" s="85">
        <f t="shared" si="35"/>
        <v>10.795791854163713</v>
      </c>
      <c r="AJ297" s="85">
        <f t="shared" si="36"/>
        <v>10.316391854163713</v>
      </c>
      <c r="AK297" s="85">
        <f t="shared" si="37"/>
        <v>7.434120812353002</v>
      </c>
    </row>
    <row r="298" spans="1:37" ht="11.25">
      <c r="A298" s="178">
        <v>39738</v>
      </c>
      <c r="B298" s="162">
        <v>10</v>
      </c>
      <c r="C298" s="7">
        <v>9.5</v>
      </c>
      <c r="D298" s="81">
        <v>15.7</v>
      </c>
      <c r="E298" s="81">
        <v>6.7</v>
      </c>
      <c r="F298" s="63">
        <f t="shared" si="32"/>
        <v>11.2</v>
      </c>
      <c r="G298" s="63">
        <f t="shared" si="38"/>
        <v>93.44413740647649</v>
      </c>
      <c r="H298" s="60">
        <f t="shared" si="33"/>
        <v>8.992001315917038</v>
      </c>
      <c r="I298" s="164">
        <v>3</v>
      </c>
      <c r="J298" s="81">
        <v>0</v>
      </c>
      <c r="K298" s="81" t="s">
        <v>446</v>
      </c>
      <c r="L298" s="81">
        <v>1</v>
      </c>
      <c r="M298" s="81"/>
      <c r="N298" s="81">
        <v>16.7</v>
      </c>
      <c r="O298" s="81" t="s">
        <v>446</v>
      </c>
      <c r="P298" s="7">
        <v>1.7</v>
      </c>
      <c r="Q298" s="205"/>
      <c r="R298" s="81"/>
      <c r="S298" s="81">
        <v>1010.5</v>
      </c>
      <c r="T298" s="217" t="s">
        <v>87</v>
      </c>
      <c r="U298" s="81"/>
      <c r="V298" s="81"/>
      <c r="X298" s="130">
        <v>13.4</v>
      </c>
      <c r="Y298" s="130">
        <v>6.8</v>
      </c>
      <c r="AH298" s="85">
        <f t="shared" si="34"/>
        <v>12.273317807277772</v>
      </c>
      <c r="AI298" s="85">
        <f t="shared" si="35"/>
        <v>11.868195956166188</v>
      </c>
      <c r="AJ298" s="85">
        <f t="shared" si="36"/>
        <v>11.468695956166188</v>
      </c>
      <c r="AK298" s="85">
        <f t="shared" si="37"/>
        <v>8.992001315917038</v>
      </c>
    </row>
    <row r="299" spans="1:37" ht="11.25">
      <c r="A299" s="178">
        <v>39739</v>
      </c>
      <c r="B299" s="162">
        <v>11.1</v>
      </c>
      <c r="C299" s="7">
        <v>11</v>
      </c>
      <c r="D299" s="81">
        <v>14.1</v>
      </c>
      <c r="E299" s="81">
        <v>8.9</v>
      </c>
      <c r="F299" s="63">
        <f t="shared" si="32"/>
        <v>11.5</v>
      </c>
      <c r="G299" s="63">
        <f t="shared" si="38"/>
        <v>98.73290575639273</v>
      </c>
      <c r="H299" s="60">
        <f t="shared" si="33"/>
        <v>10.90812366763905</v>
      </c>
      <c r="I299" s="164">
        <v>5.5</v>
      </c>
      <c r="J299" s="170">
        <v>8</v>
      </c>
      <c r="K299" s="81" t="s">
        <v>444</v>
      </c>
      <c r="L299" s="81">
        <v>2</v>
      </c>
      <c r="M299" s="81"/>
      <c r="N299" s="81">
        <v>19</v>
      </c>
      <c r="O299" s="81" t="s">
        <v>443</v>
      </c>
      <c r="P299" s="7">
        <v>3</v>
      </c>
      <c r="Q299" s="205"/>
      <c r="R299" s="81"/>
      <c r="S299" s="81">
        <v>1013.7</v>
      </c>
      <c r="T299" s="217" t="s">
        <v>376</v>
      </c>
      <c r="U299" s="81"/>
      <c r="V299" s="81"/>
      <c r="X299" s="130">
        <v>13.2</v>
      </c>
      <c r="Y299" s="130">
        <v>6.3</v>
      </c>
      <c r="AH299" s="85">
        <f t="shared" si="34"/>
        <v>13.207688324480838</v>
      </c>
      <c r="AI299" s="85">
        <f t="shared" si="35"/>
        <v>13.120234466007751</v>
      </c>
      <c r="AJ299" s="85">
        <f t="shared" si="36"/>
        <v>13.040334466007751</v>
      </c>
      <c r="AK299" s="85">
        <f t="shared" si="37"/>
        <v>10.90812366763905</v>
      </c>
    </row>
    <row r="300" spans="1:37" ht="11.25">
      <c r="A300" s="178">
        <v>39740</v>
      </c>
      <c r="B300" s="162">
        <v>13.5</v>
      </c>
      <c r="C300" s="7">
        <v>13.3</v>
      </c>
      <c r="D300" s="81">
        <v>16.9</v>
      </c>
      <c r="E300" s="226">
        <v>11.1</v>
      </c>
      <c r="F300" s="63">
        <f t="shared" si="32"/>
        <v>14</v>
      </c>
      <c r="G300" s="63">
        <f t="shared" si="38"/>
        <v>97.67118745015938</v>
      </c>
      <c r="H300" s="60">
        <f t="shared" si="33"/>
        <v>13.13884409634185</v>
      </c>
      <c r="I300" s="164">
        <v>11.5</v>
      </c>
      <c r="J300" s="81">
        <v>8</v>
      </c>
      <c r="K300" s="81" t="s">
        <v>51</v>
      </c>
      <c r="L300" s="81">
        <v>3</v>
      </c>
      <c r="M300" s="81"/>
      <c r="N300" s="81">
        <v>16.7</v>
      </c>
      <c r="O300" s="81" t="s">
        <v>505</v>
      </c>
      <c r="P300" s="7">
        <v>8.7</v>
      </c>
      <c r="Q300" s="205"/>
      <c r="R300" s="81"/>
      <c r="S300" s="81">
        <v>1001.6</v>
      </c>
      <c r="T300" s="217" t="s">
        <v>293</v>
      </c>
      <c r="U300" s="81"/>
      <c r="V300" s="81"/>
      <c r="X300" s="130">
        <v>13</v>
      </c>
      <c r="Y300" s="130">
        <v>6.5</v>
      </c>
      <c r="AH300" s="85">
        <f t="shared" si="34"/>
        <v>15.4662986641253</v>
      </c>
      <c r="AI300" s="85">
        <f t="shared" si="35"/>
        <v>15.265917559839318</v>
      </c>
      <c r="AJ300" s="85">
        <f t="shared" si="36"/>
        <v>15.10611755983932</v>
      </c>
      <c r="AK300" s="85">
        <f t="shared" si="37"/>
        <v>13.13884409634185</v>
      </c>
    </row>
    <row r="301" spans="1:37" ht="11.25">
      <c r="A301" s="178">
        <v>39741</v>
      </c>
      <c r="B301" s="162">
        <v>12.1</v>
      </c>
      <c r="C301" s="7">
        <v>12</v>
      </c>
      <c r="D301" s="81">
        <v>16.4</v>
      </c>
      <c r="E301" s="226">
        <v>10.2</v>
      </c>
      <c r="F301" s="63">
        <f t="shared" si="32"/>
        <v>13.299999999999999</v>
      </c>
      <c r="G301" s="63">
        <f t="shared" si="38"/>
        <v>98.77687186037622</v>
      </c>
      <c r="H301" s="60">
        <f t="shared" si="33"/>
        <v>11.913334368315665</v>
      </c>
      <c r="I301" s="164">
        <v>8.9</v>
      </c>
      <c r="J301" s="81">
        <v>7</v>
      </c>
      <c r="K301" s="81" t="s">
        <v>445</v>
      </c>
      <c r="L301" s="81">
        <v>4</v>
      </c>
      <c r="M301" s="81"/>
      <c r="N301" s="81">
        <v>22.4</v>
      </c>
      <c r="O301" s="81" t="s">
        <v>444</v>
      </c>
      <c r="P301" s="230">
        <v>4.6</v>
      </c>
      <c r="Q301" s="205"/>
      <c r="R301" s="81"/>
      <c r="S301" s="81">
        <v>999.8</v>
      </c>
      <c r="T301" s="217" t="s">
        <v>472</v>
      </c>
      <c r="U301" s="81"/>
      <c r="V301" s="81"/>
      <c r="X301" s="130">
        <v>12.6</v>
      </c>
      <c r="Y301" s="130">
        <v>6.3</v>
      </c>
      <c r="AH301" s="85">
        <f t="shared" si="34"/>
        <v>14.110830506745673</v>
      </c>
      <c r="AI301" s="85">
        <f t="shared" si="35"/>
        <v>14.01813696808305</v>
      </c>
      <c r="AJ301" s="85">
        <f t="shared" si="36"/>
        <v>13.93823696808305</v>
      </c>
      <c r="AK301" s="85">
        <f t="shared" si="37"/>
        <v>11.913334368315665</v>
      </c>
    </row>
    <row r="302" spans="1:37" ht="11.25">
      <c r="A302" s="178">
        <v>39742</v>
      </c>
      <c r="B302" s="162">
        <v>12.2</v>
      </c>
      <c r="C302" s="7">
        <v>12</v>
      </c>
      <c r="D302" s="81">
        <v>16</v>
      </c>
      <c r="E302" s="226">
        <v>10.4</v>
      </c>
      <c r="F302" s="63">
        <f t="shared" si="32"/>
        <v>13.2</v>
      </c>
      <c r="G302" s="63">
        <f t="shared" si="38"/>
        <v>97.56600992025732</v>
      </c>
      <c r="H302" s="60">
        <f t="shared" si="33"/>
        <v>11.82623084517337</v>
      </c>
      <c r="I302" s="164">
        <v>10.4</v>
      </c>
      <c r="J302" s="81">
        <v>8</v>
      </c>
      <c r="K302" s="81" t="s">
        <v>505</v>
      </c>
      <c r="L302" s="81">
        <v>4</v>
      </c>
      <c r="M302" s="81"/>
      <c r="N302" s="81">
        <v>22.4</v>
      </c>
      <c r="O302" s="81" t="s">
        <v>51</v>
      </c>
      <c r="P302" s="7">
        <v>10.6</v>
      </c>
      <c r="Q302" s="205"/>
      <c r="R302" s="81"/>
      <c r="S302" s="81">
        <v>1001.6</v>
      </c>
      <c r="T302" s="217" t="s">
        <v>270</v>
      </c>
      <c r="U302" s="81"/>
      <c r="V302" s="81"/>
      <c r="X302" s="130">
        <v>12.6</v>
      </c>
      <c r="Y302" s="130">
        <v>6.2</v>
      </c>
      <c r="AH302" s="85">
        <f t="shared" si="34"/>
        <v>14.204062438763</v>
      </c>
      <c r="AI302" s="85">
        <f t="shared" si="35"/>
        <v>14.01813696808305</v>
      </c>
      <c r="AJ302" s="85">
        <f t="shared" si="36"/>
        <v>13.858336968083051</v>
      </c>
      <c r="AK302" s="85">
        <f t="shared" si="37"/>
        <v>11.82623084517337</v>
      </c>
    </row>
    <row r="303" spans="1:37" ht="11.25">
      <c r="A303" s="178">
        <v>39743</v>
      </c>
      <c r="B303" s="162">
        <v>15</v>
      </c>
      <c r="C303" s="7">
        <v>14.7</v>
      </c>
      <c r="D303" s="81">
        <v>15.6</v>
      </c>
      <c r="E303" s="226">
        <v>12.2</v>
      </c>
      <c r="F303" s="63">
        <f t="shared" si="32"/>
        <v>13.899999999999999</v>
      </c>
      <c r="G303" s="63">
        <f t="shared" si="38"/>
        <v>96.67842565031243</v>
      </c>
      <c r="H303" s="60">
        <f t="shared" si="33"/>
        <v>14.476421077509238</v>
      </c>
      <c r="I303" s="164">
        <v>14.6</v>
      </c>
      <c r="J303" s="81">
        <v>8</v>
      </c>
      <c r="K303" s="81" t="s">
        <v>51</v>
      </c>
      <c r="L303" s="81">
        <v>5</v>
      </c>
      <c r="M303" s="81"/>
      <c r="N303" s="81">
        <v>27.6</v>
      </c>
      <c r="O303" s="81" t="s">
        <v>444</v>
      </c>
      <c r="P303" s="7">
        <v>13.3</v>
      </c>
      <c r="Q303" s="205"/>
      <c r="R303" s="81"/>
      <c r="S303" s="81">
        <v>992.3</v>
      </c>
      <c r="T303" s="217" t="s">
        <v>355</v>
      </c>
      <c r="U303" s="81"/>
      <c r="V303" s="81"/>
      <c r="X303" s="130">
        <v>12.4</v>
      </c>
      <c r="Y303" s="130">
        <v>5.9</v>
      </c>
      <c r="AH303" s="85">
        <f t="shared" si="34"/>
        <v>17.04426199146042</v>
      </c>
      <c r="AI303" s="85">
        <f t="shared" si="35"/>
        <v>16.717824157058523</v>
      </c>
      <c r="AJ303" s="85">
        <f t="shared" si="36"/>
        <v>16.478124157058524</v>
      </c>
      <c r="AK303" s="85">
        <f t="shared" si="37"/>
        <v>14.476421077509238</v>
      </c>
    </row>
    <row r="304" spans="1:37" ht="11.25">
      <c r="A304" s="178">
        <v>39744</v>
      </c>
      <c r="B304" s="162">
        <v>12.9</v>
      </c>
      <c r="C304" s="7">
        <v>12.5</v>
      </c>
      <c r="D304" s="81">
        <v>14</v>
      </c>
      <c r="E304" s="226">
        <v>11.7</v>
      </c>
      <c r="F304" s="63">
        <f t="shared" si="32"/>
        <v>12.85</v>
      </c>
      <c r="G304" s="63">
        <f t="shared" si="38"/>
        <v>95.26242904682807</v>
      </c>
      <c r="H304" s="60">
        <f t="shared" si="33"/>
        <v>12.16076152592598</v>
      </c>
      <c r="I304" s="164">
        <v>11.3</v>
      </c>
      <c r="J304" s="81">
        <v>6</v>
      </c>
      <c r="K304" s="81" t="s">
        <v>339</v>
      </c>
      <c r="L304" s="168" t="s">
        <v>91</v>
      </c>
      <c r="M304" s="81"/>
      <c r="N304" s="81">
        <v>36.1</v>
      </c>
      <c r="O304" s="81" t="s">
        <v>339</v>
      </c>
      <c r="P304" s="7">
        <v>1</v>
      </c>
      <c r="Q304" s="205"/>
      <c r="R304" s="81"/>
      <c r="S304" s="81">
        <v>989.7</v>
      </c>
      <c r="T304" s="217" t="s">
        <v>121</v>
      </c>
      <c r="U304" s="81"/>
      <c r="V304" s="81"/>
      <c r="X304" s="130">
        <v>12.2</v>
      </c>
      <c r="Y304" s="130">
        <v>5.9</v>
      </c>
      <c r="AH304" s="85">
        <f t="shared" si="34"/>
        <v>14.871986197959439</v>
      </c>
      <c r="AI304" s="85">
        <f t="shared" si="35"/>
        <v>14.487015299685174</v>
      </c>
      <c r="AJ304" s="85">
        <f t="shared" si="36"/>
        <v>14.167415299685175</v>
      </c>
      <c r="AK304" s="85">
        <f t="shared" si="37"/>
        <v>12.16076152592598</v>
      </c>
    </row>
    <row r="305" spans="1:37" ht="11.25">
      <c r="A305" s="178">
        <v>39745</v>
      </c>
      <c r="B305" s="162">
        <v>7.6</v>
      </c>
      <c r="C305" s="7">
        <v>7.3</v>
      </c>
      <c r="D305" s="81">
        <v>15.4</v>
      </c>
      <c r="E305" s="81">
        <v>5.4</v>
      </c>
      <c r="F305" s="63">
        <f t="shared" si="32"/>
        <v>10.4</v>
      </c>
      <c r="G305" s="63">
        <f t="shared" si="38"/>
        <v>95.67192402751704</v>
      </c>
      <c r="H305" s="60">
        <f t="shared" si="33"/>
        <v>6.9539496033387636</v>
      </c>
      <c r="I305" s="164">
        <v>1</v>
      </c>
      <c r="J305" s="81">
        <v>1</v>
      </c>
      <c r="K305" s="81" t="s">
        <v>445</v>
      </c>
      <c r="L305" s="168" t="s">
        <v>480</v>
      </c>
      <c r="M305" s="81"/>
      <c r="N305" s="81">
        <v>19.3</v>
      </c>
      <c r="O305" s="81" t="s">
        <v>443</v>
      </c>
      <c r="P305" s="7">
        <v>5.5</v>
      </c>
      <c r="Q305" s="205"/>
      <c r="R305" s="81"/>
      <c r="S305" s="81">
        <v>1012.7</v>
      </c>
      <c r="T305" s="217" t="s">
        <v>302</v>
      </c>
      <c r="U305" s="81"/>
      <c r="V305" s="81"/>
      <c r="X305" s="130">
        <v>12.1</v>
      </c>
      <c r="Y305" s="130">
        <v>5.5</v>
      </c>
      <c r="AH305" s="85">
        <f t="shared" si="34"/>
        <v>10.434027213964692</v>
      </c>
      <c r="AI305" s="85">
        <f t="shared" si="35"/>
        <v>10.22213458915475</v>
      </c>
      <c r="AJ305" s="85">
        <f t="shared" si="36"/>
        <v>9.982434589154751</v>
      </c>
      <c r="AK305" s="85">
        <f t="shared" si="37"/>
        <v>6.9539496033387636</v>
      </c>
    </row>
    <row r="306" spans="1:37" ht="11.25">
      <c r="A306" s="178">
        <v>39746</v>
      </c>
      <c r="B306" s="162">
        <v>13.6</v>
      </c>
      <c r="C306" s="7">
        <v>13.4</v>
      </c>
      <c r="D306" s="81">
        <v>18</v>
      </c>
      <c r="E306" s="81">
        <v>7.7</v>
      </c>
      <c r="F306" s="63">
        <f t="shared" si="32"/>
        <v>12.85</v>
      </c>
      <c r="G306" s="63">
        <f t="shared" si="38"/>
        <v>97.67891381816428</v>
      </c>
      <c r="H306" s="60">
        <f t="shared" si="33"/>
        <v>13.239769807819641</v>
      </c>
      <c r="I306" s="164">
        <v>9</v>
      </c>
      <c r="J306" s="81">
        <v>7</v>
      </c>
      <c r="K306" s="81" t="s">
        <v>444</v>
      </c>
      <c r="L306" s="81">
        <v>4</v>
      </c>
      <c r="M306" s="81"/>
      <c r="N306" s="81">
        <v>26.1</v>
      </c>
      <c r="O306" s="81" t="s">
        <v>444</v>
      </c>
      <c r="P306" s="7">
        <v>0.2</v>
      </c>
      <c r="Q306" s="205"/>
      <c r="R306" s="81"/>
      <c r="S306" s="81">
        <v>999.1</v>
      </c>
      <c r="T306" s="217" t="s">
        <v>246</v>
      </c>
      <c r="U306" s="81"/>
      <c r="V306" s="81"/>
      <c r="X306" s="130">
        <v>11.8</v>
      </c>
      <c r="Y306" s="130">
        <v>5.4</v>
      </c>
      <c r="AH306" s="85">
        <f t="shared" si="34"/>
        <v>15.567352846527232</v>
      </c>
      <c r="AI306" s="85">
        <f t="shared" si="35"/>
        <v>15.365821170728879</v>
      </c>
      <c r="AJ306" s="85">
        <f t="shared" si="36"/>
        <v>15.20602117072888</v>
      </c>
      <c r="AK306" s="85">
        <f t="shared" si="37"/>
        <v>13.239769807819641</v>
      </c>
    </row>
    <row r="307" spans="1:37" ht="11.25">
      <c r="A307" s="178">
        <v>39747</v>
      </c>
      <c r="B307" s="162">
        <v>14.5</v>
      </c>
      <c r="C307" s="7">
        <v>13.5</v>
      </c>
      <c r="D307" s="81">
        <v>16</v>
      </c>
      <c r="E307" s="226">
        <v>12.7</v>
      </c>
      <c r="F307" s="63">
        <f t="shared" si="32"/>
        <v>14.35</v>
      </c>
      <c r="G307" s="63">
        <f t="shared" si="38"/>
        <v>88.87515914974574</v>
      </c>
      <c r="H307" s="60">
        <f t="shared" si="33"/>
        <v>12.688469898266737</v>
      </c>
      <c r="I307" s="164">
        <v>11.2</v>
      </c>
      <c r="J307" s="81">
        <v>7</v>
      </c>
      <c r="K307" s="81" t="s">
        <v>446</v>
      </c>
      <c r="L307" s="168" t="s">
        <v>91</v>
      </c>
      <c r="M307" s="81"/>
      <c r="N307" s="81">
        <v>20.1</v>
      </c>
      <c r="O307" s="81" t="s">
        <v>446</v>
      </c>
      <c r="P307" s="7">
        <v>3</v>
      </c>
      <c r="Q307" s="205"/>
      <c r="R307" s="81"/>
      <c r="S307" s="81">
        <v>1000</v>
      </c>
      <c r="T307" s="217" t="s">
        <v>111</v>
      </c>
      <c r="U307" s="81"/>
      <c r="V307" s="81"/>
      <c r="X307" s="130">
        <v>11.6</v>
      </c>
      <c r="Y307" s="130">
        <v>5.1</v>
      </c>
      <c r="AH307" s="85">
        <f t="shared" si="34"/>
        <v>16.503260083520495</v>
      </c>
      <c r="AI307" s="85">
        <f t="shared" si="35"/>
        <v>15.4662986641253</v>
      </c>
      <c r="AJ307" s="85">
        <f t="shared" si="36"/>
        <v>14.667298664125301</v>
      </c>
      <c r="AK307" s="85">
        <f t="shared" si="37"/>
        <v>12.688469898266737</v>
      </c>
    </row>
    <row r="308" spans="1:37" ht="11.25">
      <c r="A308" s="178">
        <v>39748</v>
      </c>
      <c r="B308" s="162">
        <v>11.1</v>
      </c>
      <c r="C308" s="7">
        <v>9.8</v>
      </c>
      <c r="D308" s="81">
        <v>14.9</v>
      </c>
      <c r="E308" s="81">
        <v>8.9</v>
      </c>
      <c r="F308" s="63">
        <f t="shared" si="32"/>
        <v>11.9</v>
      </c>
      <c r="G308" s="63">
        <f t="shared" si="38"/>
        <v>83.82338591015481</v>
      </c>
      <c r="H308" s="60">
        <f t="shared" si="33"/>
        <v>8.470751613814492</v>
      </c>
      <c r="I308" s="164">
        <v>7</v>
      </c>
      <c r="J308" s="81">
        <v>3</v>
      </c>
      <c r="K308" s="81" t="s">
        <v>446</v>
      </c>
      <c r="L308" s="81">
        <v>5</v>
      </c>
      <c r="M308" s="81"/>
      <c r="N308" s="81">
        <v>31.5</v>
      </c>
      <c r="O308" s="81" t="s">
        <v>339</v>
      </c>
      <c r="P308" s="7">
        <v>15.6</v>
      </c>
      <c r="Q308" s="205"/>
      <c r="R308" s="81"/>
      <c r="S308" s="81">
        <v>989.2</v>
      </c>
      <c r="T308" s="217" t="s">
        <v>262</v>
      </c>
      <c r="U308" s="81"/>
      <c r="V308" s="81"/>
      <c r="X308" s="130">
        <v>11.7</v>
      </c>
      <c r="Y308" s="130">
        <v>5.2</v>
      </c>
      <c r="AH308" s="85">
        <f t="shared" si="34"/>
        <v>13.207688324480838</v>
      </c>
      <c r="AI308" s="85">
        <f t="shared" si="35"/>
        <v>12.109831554040031</v>
      </c>
      <c r="AJ308" s="85">
        <f t="shared" si="36"/>
        <v>11.071131554040033</v>
      </c>
      <c r="AK308" s="85">
        <f t="shared" si="37"/>
        <v>8.470751613814492</v>
      </c>
    </row>
    <row r="309" spans="1:37" ht="11.25">
      <c r="A309" s="178">
        <v>39749</v>
      </c>
      <c r="B309" s="162">
        <v>8.5</v>
      </c>
      <c r="C309" s="7">
        <v>8.1</v>
      </c>
      <c r="D309" s="81">
        <v>11.9</v>
      </c>
      <c r="E309" s="81">
        <v>8</v>
      </c>
      <c r="F309" s="63">
        <f t="shared" si="32"/>
        <v>9.95</v>
      </c>
      <c r="G309" s="63">
        <f t="shared" si="38"/>
        <v>94.43869397972557</v>
      </c>
      <c r="H309" s="60">
        <f t="shared" si="33"/>
        <v>7.6590558417707735</v>
      </c>
      <c r="I309" s="164">
        <v>7.4</v>
      </c>
      <c r="J309" s="81">
        <v>8</v>
      </c>
      <c r="K309" s="81" t="s">
        <v>339</v>
      </c>
      <c r="L309" s="81">
        <v>4</v>
      </c>
      <c r="M309" s="81"/>
      <c r="N309" s="81">
        <v>27.4</v>
      </c>
      <c r="O309" s="81" t="s">
        <v>339</v>
      </c>
      <c r="P309" s="7">
        <v>0.6</v>
      </c>
      <c r="Q309" s="205"/>
      <c r="R309" s="81"/>
      <c r="S309" s="81">
        <v>985.2</v>
      </c>
      <c r="T309" s="217" t="s">
        <v>411</v>
      </c>
      <c r="U309" s="81"/>
      <c r="V309" s="81"/>
      <c r="X309" s="130">
        <v>11.7</v>
      </c>
      <c r="Y309" s="130">
        <v>5.4</v>
      </c>
      <c r="AH309" s="85">
        <f t="shared" si="34"/>
        <v>11.093113863278093</v>
      </c>
      <c r="AI309" s="85">
        <f t="shared" si="35"/>
        <v>10.795791854163713</v>
      </c>
      <c r="AJ309" s="85">
        <f t="shared" si="36"/>
        <v>10.476191854163712</v>
      </c>
      <c r="AK309" s="85">
        <f t="shared" si="37"/>
        <v>7.6590558417707735</v>
      </c>
    </row>
    <row r="310" spans="1:37" ht="11.25">
      <c r="A310" s="178">
        <v>39750</v>
      </c>
      <c r="B310" s="162">
        <v>7.6</v>
      </c>
      <c r="C310" s="7">
        <v>7.1</v>
      </c>
      <c r="D310" s="81">
        <v>11.1</v>
      </c>
      <c r="E310" s="81">
        <v>6</v>
      </c>
      <c r="F310" s="63">
        <f t="shared" si="32"/>
        <v>8.55</v>
      </c>
      <c r="G310" s="63">
        <f t="shared" si="38"/>
        <v>92.80681820841954</v>
      </c>
      <c r="H310" s="60">
        <f t="shared" si="33"/>
        <v>6.511951395210686</v>
      </c>
      <c r="I310" s="164">
        <v>4.2</v>
      </c>
      <c r="J310" s="81">
        <v>4</v>
      </c>
      <c r="K310" s="81" t="s">
        <v>447</v>
      </c>
      <c r="L310" s="81">
        <v>3</v>
      </c>
      <c r="M310" s="81"/>
      <c r="N310" s="81">
        <v>28.1</v>
      </c>
      <c r="O310" s="81" t="s">
        <v>339</v>
      </c>
      <c r="P310" s="7">
        <v>0</v>
      </c>
      <c r="Q310" s="205"/>
      <c r="R310" s="81"/>
      <c r="S310" s="81">
        <v>1006.1</v>
      </c>
      <c r="T310" s="217" t="s">
        <v>292</v>
      </c>
      <c r="U310" s="81"/>
      <c r="V310" s="81"/>
      <c r="X310" s="130">
        <v>11.3</v>
      </c>
      <c r="Y310" s="130">
        <v>5.1</v>
      </c>
      <c r="AH310" s="85">
        <f t="shared" si="34"/>
        <v>10.434027213964692</v>
      </c>
      <c r="AI310" s="85">
        <f t="shared" si="35"/>
        <v>10.082988668281233</v>
      </c>
      <c r="AJ310" s="85">
        <f t="shared" si="36"/>
        <v>9.683488668281234</v>
      </c>
      <c r="AK310" s="85">
        <f t="shared" si="37"/>
        <v>6.511951395210686</v>
      </c>
    </row>
    <row r="311" spans="1:37" ht="11.25">
      <c r="A311" s="178">
        <v>39751</v>
      </c>
      <c r="B311" s="162">
        <v>4.5</v>
      </c>
      <c r="C311" s="7">
        <v>4.3</v>
      </c>
      <c r="D311" s="81">
        <v>13.1</v>
      </c>
      <c r="E311" s="81">
        <v>1.4</v>
      </c>
      <c r="F311" s="63">
        <f t="shared" si="32"/>
        <v>7.25</v>
      </c>
      <c r="G311" s="63">
        <f t="shared" si="38"/>
        <v>96.70966987974539</v>
      </c>
      <c r="H311" s="60">
        <f t="shared" si="33"/>
        <v>4.023367563257093</v>
      </c>
      <c r="I311" s="164">
        <v>-2</v>
      </c>
      <c r="J311" s="81">
        <v>2</v>
      </c>
      <c r="K311" s="81" t="s">
        <v>445</v>
      </c>
      <c r="L311" s="81">
        <v>2</v>
      </c>
      <c r="M311" s="81"/>
      <c r="N311" s="81">
        <v>18.4</v>
      </c>
      <c r="O311" s="81" t="s">
        <v>51</v>
      </c>
      <c r="P311" s="7">
        <v>0.3</v>
      </c>
      <c r="Q311" s="205"/>
      <c r="R311" s="81"/>
      <c r="S311" s="81">
        <v>1017.2</v>
      </c>
      <c r="T311" s="217" t="s">
        <v>271</v>
      </c>
      <c r="U311" s="81"/>
      <c r="V311" s="81"/>
      <c r="X311" s="130">
        <v>11.5</v>
      </c>
      <c r="Y311" s="130">
        <v>5.2</v>
      </c>
      <c r="AH311" s="85">
        <f t="shared" si="34"/>
        <v>8.420141382073544</v>
      </c>
      <c r="AI311" s="85">
        <f t="shared" si="35"/>
        <v>8.302890934011156</v>
      </c>
      <c r="AJ311" s="85">
        <f t="shared" si="36"/>
        <v>8.143090934011155</v>
      </c>
      <c r="AK311" s="85">
        <f t="shared" si="37"/>
        <v>4.023367563257093</v>
      </c>
    </row>
    <row r="312" spans="1:37" ht="12" thickBot="1">
      <c r="A312" s="179">
        <v>39752</v>
      </c>
      <c r="B312" s="182">
        <v>9.1</v>
      </c>
      <c r="C312" s="145">
        <v>8.7</v>
      </c>
      <c r="D312" s="147">
        <v>12</v>
      </c>
      <c r="E312" s="147">
        <v>4.5</v>
      </c>
      <c r="F312" s="72">
        <f t="shared" si="32"/>
        <v>8.25</v>
      </c>
      <c r="G312" s="72">
        <f t="shared" si="38"/>
        <v>94.56607324884216</v>
      </c>
      <c r="H312" s="73">
        <f t="shared" si="33"/>
        <v>8.274820173893712</v>
      </c>
      <c r="I312" s="183">
        <v>5.5</v>
      </c>
      <c r="J312" s="147">
        <v>8</v>
      </c>
      <c r="K312" s="147" t="s">
        <v>445</v>
      </c>
      <c r="L312" s="147">
        <v>2</v>
      </c>
      <c r="M312" s="147"/>
      <c r="N312" s="147">
        <v>17.3</v>
      </c>
      <c r="O312" s="147" t="s">
        <v>446</v>
      </c>
      <c r="P312" s="145">
        <v>0.2</v>
      </c>
      <c r="Q312" s="225"/>
      <c r="R312" s="147"/>
      <c r="S312" s="147">
        <v>1013</v>
      </c>
      <c r="T312" s="214" t="s">
        <v>365</v>
      </c>
      <c r="U312" s="147"/>
      <c r="V312" s="147"/>
      <c r="X312" s="130">
        <v>11.2</v>
      </c>
      <c r="Y312" s="130">
        <v>5.1</v>
      </c>
      <c r="AH312" s="85">
        <f t="shared" si="34"/>
        <v>11.552622622814317</v>
      </c>
      <c r="AI312" s="85">
        <f t="shared" si="35"/>
        <v>11.244461571652899</v>
      </c>
      <c r="AJ312" s="85">
        <f t="shared" si="36"/>
        <v>10.924861571652897</v>
      </c>
      <c r="AK312" s="85">
        <f t="shared" si="37"/>
        <v>8.274820173893712</v>
      </c>
    </row>
    <row r="313" spans="1:37" s="155" customFormat="1" ht="12" thickBot="1">
      <c r="A313" s="180">
        <v>39753</v>
      </c>
      <c r="B313" s="185">
        <v>9</v>
      </c>
      <c r="C313" s="186">
        <v>8.4</v>
      </c>
      <c r="D313" s="154">
        <v>11.9</v>
      </c>
      <c r="E313" s="154">
        <v>7</v>
      </c>
      <c r="F313" s="74">
        <f t="shared" si="32"/>
        <v>9.45</v>
      </c>
      <c r="G313" s="74">
        <f t="shared" si="38"/>
        <v>91.84150831274904</v>
      </c>
      <c r="H313" s="75">
        <f t="shared" si="33"/>
        <v>7.746241567496317</v>
      </c>
      <c r="I313" s="189">
        <v>6.6</v>
      </c>
      <c r="J313" s="154">
        <v>8</v>
      </c>
      <c r="K313" s="154" t="s">
        <v>51</v>
      </c>
      <c r="L313" s="154">
        <v>3</v>
      </c>
      <c r="M313" s="154"/>
      <c r="N313" s="154">
        <v>15.2</v>
      </c>
      <c r="O313" s="154" t="s">
        <v>51</v>
      </c>
      <c r="P313" s="186">
        <v>8.7</v>
      </c>
      <c r="Q313" s="154">
        <v>0</v>
      </c>
      <c r="R313" s="154"/>
      <c r="S313" s="154">
        <v>1007.5</v>
      </c>
      <c r="T313" s="221" t="s">
        <v>356</v>
      </c>
      <c r="U313" s="154"/>
      <c r="V313" s="154"/>
      <c r="X313" s="156">
        <v>11</v>
      </c>
      <c r="Y313" s="156">
        <v>5</v>
      </c>
      <c r="AH313" s="155">
        <f t="shared" si="34"/>
        <v>11.474893337456098</v>
      </c>
      <c r="AI313" s="155">
        <f t="shared" si="35"/>
        <v>11.018115118398828</v>
      </c>
      <c r="AJ313" s="155">
        <f t="shared" si="36"/>
        <v>10.538715118398828</v>
      </c>
      <c r="AK313" s="155">
        <f t="shared" si="37"/>
        <v>7.746241567496317</v>
      </c>
    </row>
    <row r="314" spans="1:37" ht="11.25">
      <c r="A314" s="181">
        <v>39754</v>
      </c>
      <c r="B314" s="157">
        <v>8</v>
      </c>
      <c r="C314" s="158">
        <v>7.7</v>
      </c>
      <c r="D314" s="161">
        <v>12.1</v>
      </c>
      <c r="E314" s="161">
        <v>6.4</v>
      </c>
      <c r="F314" s="63">
        <f t="shared" si="32"/>
        <v>9.25</v>
      </c>
      <c r="G314" s="63">
        <f t="shared" si="38"/>
        <v>95.740252375023</v>
      </c>
      <c r="H314" s="60">
        <f t="shared" si="33"/>
        <v>7.362286220674809</v>
      </c>
      <c r="I314" s="160">
        <v>3.2</v>
      </c>
      <c r="J314" s="241">
        <v>8</v>
      </c>
      <c r="K314" s="161" t="s">
        <v>443</v>
      </c>
      <c r="L314" s="161">
        <v>4</v>
      </c>
      <c r="M314" s="161"/>
      <c r="N314" s="161">
        <v>36.4</v>
      </c>
      <c r="O314" s="161" t="s">
        <v>446</v>
      </c>
      <c r="P314" s="158">
        <v>0.1</v>
      </c>
      <c r="Q314" s="161">
        <v>0</v>
      </c>
      <c r="R314" s="161"/>
      <c r="S314" s="161">
        <v>996.5</v>
      </c>
      <c r="T314" s="216" t="s">
        <v>115</v>
      </c>
      <c r="U314" s="161"/>
      <c r="V314" s="161"/>
      <c r="X314" s="130">
        <v>11.2</v>
      </c>
      <c r="Y314" s="130">
        <v>5.4</v>
      </c>
      <c r="AH314" s="85">
        <f t="shared" si="34"/>
        <v>10.722567515390086</v>
      </c>
      <c r="AI314" s="85">
        <f t="shared" si="35"/>
        <v>10.5055132003167</v>
      </c>
      <c r="AJ314" s="85">
        <f t="shared" si="36"/>
        <v>10.265813200316702</v>
      </c>
      <c r="AK314" s="85">
        <f t="shared" si="37"/>
        <v>7.362286220674809</v>
      </c>
    </row>
    <row r="315" spans="1:37" ht="11.25">
      <c r="A315" s="178">
        <v>39755</v>
      </c>
      <c r="B315" s="162">
        <v>6</v>
      </c>
      <c r="C315" s="7">
        <v>5</v>
      </c>
      <c r="D315" s="81">
        <v>11.1</v>
      </c>
      <c r="E315" s="81">
        <v>4.5</v>
      </c>
      <c r="F315" s="63">
        <f t="shared" si="32"/>
        <v>7.8</v>
      </c>
      <c r="G315" s="63">
        <f t="shared" si="38"/>
        <v>84.7393149251786</v>
      </c>
      <c r="H315" s="60">
        <f t="shared" si="33"/>
        <v>3.630269946320013</v>
      </c>
      <c r="I315" s="164">
        <v>3</v>
      </c>
      <c r="J315" s="81">
        <v>2</v>
      </c>
      <c r="K315" s="81" t="s">
        <v>339</v>
      </c>
      <c r="L315" s="168" t="s">
        <v>91</v>
      </c>
      <c r="M315" s="81"/>
      <c r="N315" s="81">
        <v>32.8</v>
      </c>
      <c r="O315" s="81" t="s">
        <v>446</v>
      </c>
      <c r="P315" s="7">
        <v>0.7</v>
      </c>
      <c r="Q315" s="81">
        <v>0</v>
      </c>
      <c r="R315" s="81"/>
      <c r="S315" s="81">
        <v>995</v>
      </c>
      <c r="T315" s="217" t="s">
        <v>62</v>
      </c>
      <c r="U315" s="81"/>
      <c r="V315" s="81"/>
      <c r="X315" s="130">
        <v>11</v>
      </c>
      <c r="Y315" s="130">
        <v>5.3</v>
      </c>
      <c r="AH315" s="85">
        <f t="shared" si="34"/>
        <v>9.347120306962537</v>
      </c>
      <c r="AI315" s="85">
        <f t="shared" si="35"/>
        <v>8.719685713352307</v>
      </c>
      <c r="AJ315" s="85">
        <f t="shared" si="36"/>
        <v>7.920685713352307</v>
      </c>
      <c r="AK315" s="85">
        <f t="shared" si="37"/>
        <v>3.630269946320013</v>
      </c>
    </row>
    <row r="316" spans="1:37" ht="11.25">
      <c r="A316" s="178">
        <v>39756</v>
      </c>
      <c r="B316" s="162">
        <v>2.2</v>
      </c>
      <c r="C316" s="7">
        <v>2</v>
      </c>
      <c r="D316" s="81">
        <v>9.8</v>
      </c>
      <c r="E316" s="81">
        <v>1.2</v>
      </c>
      <c r="F316" s="63">
        <f t="shared" si="32"/>
        <v>5.5</v>
      </c>
      <c r="G316" s="63">
        <f t="shared" si="38"/>
        <v>96.34792394739506</v>
      </c>
      <c r="H316" s="60">
        <f t="shared" si="33"/>
        <v>1.6800479377044424</v>
      </c>
      <c r="I316" s="164">
        <v>-2</v>
      </c>
      <c r="J316" s="81">
        <v>0</v>
      </c>
      <c r="K316" s="81" t="s">
        <v>339</v>
      </c>
      <c r="L316" s="81">
        <v>2</v>
      </c>
      <c r="M316" s="81"/>
      <c r="N316" s="81">
        <v>17.3</v>
      </c>
      <c r="O316" s="81" t="s">
        <v>447</v>
      </c>
      <c r="P316" s="7">
        <v>2.5</v>
      </c>
      <c r="Q316" s="81">
        <v>0</v>
      </c>
      <c r="R316" s="81"/>
      <c r="S316" s="81">
        <v>989.4</v>
      </c>
      <c r="T316" s="217" t="s">
        <v>34</v>
      </c>
      <c r="U316" s="81"/>
      <c r="V316" s="81"/>
      <c r="X316" s="130">
        <v>10.9</v>
      </c>
      <c r="Y316" s="130">
        <v>4.8</v>
      </c>
      <c r="AH316" s="85">
        <f t="shared" si="34"/>
        <v>7.1560610769283075</v>
      </c>
      <c r="AI316" s="85">
        <f t="shared" si="35"/>
        <v>7.054516284028025</v>
      </c>
      <c r="AJ316" s="85">
        <f t="shared" si="36"/>
        <v>6.894716284028025</v>
      </c>
      <c r="AK316" s="85">
        <f t="shared" si="37"/>
        <v>1.6800479377044424</v>
      </c>
    </row>
    <row r="317" spans="1:37" ht="11.25">
      <c r="A317" s="178">
        <v>39757</v>
      </c>
      <c r="B317" s="162">
        <v>6.5</v>
      </c>
      <c r="C317" s="7">
        <v>6.4</v>
      </c>
      <c r="D317" s="81">
        <v>9.2</v>
      </c>
      <c r="E317" s="81">
        <v>1</v>
      </c>
      <c r="F317" s="63">
        <f t="shared" si="32"/>
        <v>5.1</v>
      </c>
      <c r="G317" s="63">
        <f t="shared" si="38"/>
        <v>98.48709580882785</v>
      </c>
      <c r="H317" s="60">
        <f t="shared" si="33"/>
        <v>6.2790053526933844</v>
      </c>
      <c r="I317" s="164">
        <v>-3</v>
      </c>
      <c r="J317" s="81">
        <v>8</v>
      </c>
      <c r="K317" s="81" t="s">
        <v>51</v>
      </c>
      <c r="L317" s="81">
        <v>3</v>
      </c>
      <c r="M317" s="81"/>
      <c r="N317" s="81">
        <v>22.2</v>
      </c>
      <c r="O317" s="81" t="s">
        <v>339</v>
      </c>
      <c r="P317" s="7">
        <v>3.7</v>
      </c>
      <c r="Q317" s="81">
        <v>0</v>
      </c>
      <c r="R317" s="81"/>
      <c r="S317" s="81">
        <v>985.9</v>
      </c>
      <c r="T317" s="217" t="s">
        <v>2</v>
      </c>
      <c r="U317" s="81"/>
      <c r="V317" s="81"/>
      <c r="X317" s="130">
        <v>11</v>
      </c>
      <c r="Y317" s="130">
        <v>4.9</v>
      </c>
      <c r="AH317" s="85">
        <f t="shared" si="34"/>
        <v>9.67551615678414</v>
      </c>
      <c r="AI317" s="85">
        <f t="shared" si="35"/>
        <v>9.609034867330614</v>
      </c>
      <c r="AJ317" s="85">
        <f t="shared" si="36"/>
        <v>9.529134867330614</v>
      </c>
      <c r="AK317" s="85">
        <f t="shared" si="37"/>
        <v>6.2790053526933844</v>
      </c>
    </row>
    <row r="318" spans="1:37" ht="12" customHeight="1">
      <c r="A318" s="178">
        <v>39758</v>
      </c>
      <c r="B318" s="162">
        <v>8</v>
      </c>
      <c r="C318" s="7">
        <v>7.5</v>
      </c>
      <c r="D318" s="81">
        <v>12.5</v>
      </c>
      <c r="E318" s="81">
        <v>5.8</v>
      </c>
      <c r="F318" s="63">
        <f t="shared" si="32"/>
        <v>9.15</v>
      </c>
      <c r="G318" s="63">
        <f t="shared" si="38"/>
        <v>92.920564393666</v>
      </c>
      <c r="H318" s="60">
        <f t="shared" si="33"/>
        <v>6.926259468821979</v>
      </c>
      <c r="I318" s="164">
        <v>4.5</v>
      </c>
      <c r="J318" s="81">
        <v>8</v>
      </c>
      <c r="K318" s="81" t="s">
        <v>51</v>
      </c>
      <c r="L318" s="81">
        <v>2</v>
      </c>
      <c r="M318" s="81"/>
      <c r="N318" s="81">
        <v>31.7</v>
      </c>
      <c r="O318" s="81" t="s">
        <v>446</v>
      </c>
      <c r="P318" s="7">
        <v>12.5</v>
      </c>
      <c r="Q318" s="81">
        <v>0</v>
      </c>
      <c r="R318" s="81"/>
      <c r="S318" s="81">
        <v>996</v>
      </c>
      <c r="T318" s="235" t="s">
        <v>1</v>
      </c>
      <c r="U318" s="81"/>
      <c r="V318" s="81"/>
      <c r="X318" s="130">
        <v>10</v>
      </c>
      <c r="Y318" s="130">
        <v>4</v>
      </c>
      <c r="AH318" s="85">
        <f t="shared" si="34"/>
        <v>10.722567515390086</v>
      </c>
      <c r="AI318" s="85">
        <f t="shared" si="35"/>
        <v>10.362970252792357</v>
      </c>
      <c r="AJ318" s="85">
        <f t="shared" si="36"/>
        <v>9.963470252792357</v>
      </c>
      <c r="AK318" s="85">
        <f t="shared" si="37"/>
        <v>6.926259468821979</v>
      </c>
    </row>
    <row r="319" spans="1:37" ht="11.25">
      <c r="A319" s="178">
        <v>39759</v>
      </c>
      <c r="B319" s="162">
        <v>5.3</v>
      </c>
      <c r="C319" s="7">
        <v>5.1</v>
      </c>
      <c r="D319" s="81">
        <v>9.9</v>
      </c>
      <c r="E319" s="81">
        <v>4.2</v>
      </c>
      <c r="F319" s="63">
        <f t="shared" si="32"/>
        <v>7.050000000000001</v>
      </c>
      <c r="G319" s="63">
        <f t="shared" si="38"/>
        <v>96.8218248412051</v>
      </c>
      <c r="H319" s="60">
        <f t="shared" si="33"/>
        <v>4.8368225524907995</v>
      </c>
      <c r="I319" s="164">
        <v>0.2</v>
      </c>
      <c r="J319" s="81">
        <v>4</v>
      </c>
      <c r="K319" s="81" t="s">
        <v>339</v>
      </c>
      <c r="L319" s="81">
        <v>3</v>
      </c>
      <c r="M319" s="81"/>
      <c r="N319" s="81">
        <v>18.1</v>
      </c>
      <c r="O319" s="81" t="s">
        <v>339</v>
      </c>
      <c r="P319" s="7">
        <v>0</v>
      </c>
      <c r="Q319" s="81">
        <v>0</v>
      </c>
      <c r="R319" s="81"/>
      <c r="S319" s="81">
        <v>1003.3</v>
      </c>
      <c r="T319" s="217" t="s">
        <v>367</v>
      </c>
      <c r="U319" s="81"/>
      <c r="V319" s="81"/>
      <c r="X319" s="130">
        <v>10.3</v>
      </c>
      <c r="Y319" s="130">
        <v>4.2</v>
      </c>
      <c r="AH319" s="85">
        <f t="shared" si="34"/>
        <v>8.903891765391034</v>
      </c>
      <c r="AI319" s="85">
        <f t="shared" si="35"/>
        <v>8.780710489137393</v>
      </c>
      <c r="AJ319" s="85">
        <f t="shared" si="36"/>
        <v>8.620910489137392</v>
      </c>
      <c r="AK319" s="85">
        <f t="shared" si="37"/>
        <v>4.8368225524907995</v>
      </c>
    </row>
    <row r="320" spans="1:37" ht="11.25">
      <c r="A320" s="178">
        <v>39760</v>
      </c>
      <c r="B320" s="162">
        <v>5.3</v>
      </c>
      <c r="C320" s="7">
        <v>5</v>
      </c>
      <c r="D320" s="81">
        <v>7.6</v>
      </c>
      <c r="E320" s="81">
        <v>3.1</v>
      </c>
      <c r="F320" s="63">
        <f t="shared" si="32"/>
        <v>5.35</v>
      </c>
      <c r="G320" s="63">
        <f t="shared" si="38"/>
        <v>95.23909248665369</v>
      </c>
      <c r="H320" s="60">
        <f t="shared" si="33"/>
        <v>4.601133597477223</v>
      </c>
      <c r="I320" s="164">
        <v>-1.4</v>
      </c>
      <c r="J320" s="81">
        <v>4</v>
      </c>
      <c r="K320" s="81" t="s">
        <v>444</v>
      </c>
      <c r="L320" s="81">
        <v>2</v>
      </c>
      <c r="M320" s="81"/>
      <c r="N320" s="81">
        <v>8.5</v>
      </c>
      <c r="O320" s="81" t="s">
        <v>444</v>
      </c>
      <c r="P320" s="7">
        <v>4.7</v>
      </c>
      <c r="Q320" s="81">
        <v>0</v>
      </c>
      <c r="R320" s="81"/>
      <c r="S320" s="81">
        <v>1002.1</v>
      </c>
      <c r="T320" s="217" t="s">
        <v>382</v>
      </c>
      <c r="U320" s="81"/>
      <c r="V320" s="81"/>
      <c r="X320" s="130">
        <v>10.2</v>
      </c>
      <c r="Y320" s="130">
        <v>4.3</v>
      </c>
      <c r="AH320" s="85">
        <f t="shared" si="34"/>
        <v>8.903891765391034</v>
      </c>
      <c r="AI320" s="85">
        <f t="shared" si="35"/>
        <v>8.719685713352307</v>
      </c>
      <c r="AJ320" s="85">
        <f t="shared" si="36"/>
        <v>8.479985713352308</v>
      </c>
      <c r="AK320" s="85">
        <f t="shared" si="37"/>
        <v>4.601133597477223</v>
      </c>
    </row>
    <row r="321" spans="1:37" ht="11.25">
      <c r="A321" s="178">
        <v>39761</v>
      </c>
      <c r="B321" s="162">
        <v>2</v>
      </c>
      <c r="C321" s="7">
        <v>1.8</v>
      </c>
      <c r="D321" s="81">
        <v>6.6</v>
      </c>
      <c r="E321" s="81">
        <v>1</v>
      </c>
      <c r="F321" s="63">
        <f t="shared" si="32"/>
        <v>3.8</v>
      </c>
      <c r="G321" s="63">
        <f t="shared" si="38"/>
        <v>96.31344013008061</v>
      </c>
      <c r="H321" s="60">
        <f t="shared" si="33"/>
        <v>1.4759251893073708</v>
      </c>
      <c r="I321" s="164">
        <v>-2.5</v>
      </c>
      <c r="J321" s="81">
        <v>8</v>
      </c>
      <c r="K321" s="81" t="s">
        <v>445</v>
      </c>
      <c r="L321" s="81">
        <v>1</v>
      </c>
      <c r="M321" s="81"/>
      <c r="N321" s="81">
        <v>14.8</v>
      </c>
      <c r="O321" s="81" t="s">
        <v>447</v>
      </c>
      <c r="P321" s="7">
        <v>0</v>
      </c>
      <c r="Q321" s="81">
        <v>0</v>
      </c>
      <c r="R321" s="81"/>
      <c r="S321" s="81">
        <v>1002.5</v>
      </c>
      <c r="T321" s="217" t="s">
        <v>437</v>
      </c>
      <c r="U321" s="81"/>
      <c r="V321" s="81"/>
      <c r="X321" s="130">
        <v>10</v>
      </c>
      <c r="Y321" s="130">
        <v>4.4</v>
      </c>
      <c r="AH321" s="85">
        <f t="shared" si="34"/>
        <v>7.054516284028025</v>
      </c>
      <c r="AI321" s="85">
        <f t="shared" si="35"/>
        <v>6.954247317684119</v>
      </c>
      <c r="AJ321" s="85">
        <f t="shared" si="36"/>
        <v>6.794447317684119</v>
      </c>
      <c r="AK321" s="85">
        <f t="shared" si="37"/>
        <v>1.4759251893073708</v>
      </c>
    </row>
    <row r="322" spans="1:37" ht="11.25">
      <c r="A322" s="178">
        <v>39762</v>
      </c>
      <c r="B322" s="162">
        <v>2.1</v>
      </c>
      <c r="C322" s="7">
        <v>1.8</v>
      </c>
      <c r="D322" s="81">
        <v>9</v>
      </c>
      <c r="E322" s="81">
        <v>0.4</v>
      </c>
      <c r="F322" s="63">
        <f t="shared" si="32"/>
        <v>4.7</v>
      </c>
      <c r="G322" s="63">
        <f t="shared" si="38"/>
        <v>94.50282953416831</v>
      </c>
      <c r="H322" s="60">
        <f t="shared" si="33"/>
        <v>1.311352779130115</v>
      </c>
      <c r="I322" s="164">
        <v>-4.1</v>
      </c>
      <c r="J322" s="81">
        <v>2</v>
      </c>
      <c r="K322" s="81" t="s">
        <v>448</v>
      </c>
      <c r="L322" s="168">
        <v>3</v>
      </c>
      <c r="M322" s="81"/>
      <c r="N322" s="81">
        <v>14</v>
      </c>
      <c r="O322" s="81" t="s">
        <v>339</v>
      </c>
      <c r="P322" s="7">
        <v>2.7</v>
      </c>
      <c r="Q322" s="81">
        <v>0</v>
      </c>
      <c r="R322" s="81"/>
      <c r="S322" s="81">
        <v>1012.6</v>
      </c>
      <c r="T322" s="217" t="s">
        <v>360</v>
      </c>
      <c r="U322" s="81"/>
      <c r="V322" s="81"/>
      <c r="X322" s="130">
        <v>10.2</v>
      </c>
      <c r="Y322" s="130">
        <v>4.1</v>
      </c>
      <c r="AH322" s="85">
        <f t="shared" si="34"/>
        <v>7.105128334021381</v>
      </c>
      <c r="AI322" s="85">
        <f t="shared" si="35"/>
        <v>6.954247317684119</v>
      </c>
      <c r="AJ322" s="85">
        <f t="shared" si="36"/>
        <v>6.714547317684119</v>
      </c>
      <c r="AK322" s="85">
        <f t="shared" si="37"/>
        <v>1.311352779130115</v>
      </c>
    </row>
    <row r="323" spans="1:37" ht="11.25">
      <c r="A323" s="178">
        <v>39763</v>
      </c>
      <c r="B323" s="162">
        <v>9</v>
      </c>
      <c r="C323" s="7">
        <v>9</v>
      </c>
      <c r="D323" s="81">
        <v>12.8</v>
      </c>
      <c r="E323" s="81">
        <v>2</v>
      </c>
      <c r="F323" s="63">
        <f t="shared" si="32"/>
        <v>7.4</v>
      </c>
      <c r="G323" s="63">
        <f t="shared" si="38"/>
        <v>100</v>
      </c>
      <c r="H323" s="60">
        <f t="shared" si="33"/>
        <v>8.999999999999998</v>
      </c>
      <c r="I323" s="164">
        <v>-2.5</v>
      </c>
      <c r="J323" s="81">
        <v>8</v>
      </c>
      <c r="K323" s="81" t="s">
        <v>444</v>
      </c>
      <c r="L323" s="81">
        <v>4</v>
      </c>
      <c r="M323" s="81"/>
      <c r="N323" s="81">
        <v>14</v>
      </c>
      <c r="O323" s="81" t="s">
        <v>445</v>
      </c>
      <c r="P323" s="7">
        <v>5.5</v>
      </c>
      <c r="Q323" s="81">
        <v>0</v>
      </c>
      <c r="R323" s="81"/>
      <c r="S323" s="81">
        <v>1015.6</v>
      </c>
      <c r="T323" s="217" t="s">
        <v>55</v>
      </c>
      <c r="U323" s="81"/>
      <c r="V323" s="81"/>
      <c r="X323" s="130">
        <v>10.2</v>
      </c>
      <c r="Y323" s="130">
        <v>4.2</v>
      </c>
      <c r="AH323" s="85">
        <f t="shared" si="34"/>
        <v>11.474893337456098</v>
      </c>
      <c r="AI323" s="85">
        <f t="shared" si="35"/>
        <v>11.474893337456098</v>
      </c>
      <c r="AJ323" s="85">
        <f t="shared" si="36"/>
        <v>11.474893337456098</v>
      </c>
      <c r="AK323" s="85">
        <f t="shared" si="37"/>
        <v>8.999999999999998</v>
      </c>
    </row>
    <row r="324" spans="1:37" ht="11.25">
      <c r="A324" s="178">
        <v>39764</v>
      </c>
      <c r="B324" s="162">
        <v>7.5</v>
      </c>
      <c r="C324" s="7">
        <v>7.4</v>
      </c>
      <c r="D324" s="81">
        <v>10.6</v>
      </c>
      <c r="E324" s="81">
        <v>5.9</v>
      </c>
      <c r="F324" s="63">
        <f t="shared" si="32"/>
        <v>8.25</v>
      </c>
      <c r="G324" s="63">
        <f t="shared" si="38"/>
        <v>98.54742280594739</v>
      </c>
      <c r="H324" s="60">
        <f t="shared" si="33"/>
        <v>7.286143753159381</v>
      </c>
      <c r="I324" s="164">
        <v>0.6</v>
      </c>
      <c r="J324" s="81">
        <v>2</v>
      </c>
      <c r="K324" s="81" t="s">
        <v>447</v>
      </c>
      <c r="L324" s="81">
        <v>2</v>
      </c>
      <c r="M324" s="81"/>
      <c r="N324" s="81">
        <v>13.3</v>
      </c>
      <c r="O324" s="81" t="s">
        <v>447</v>
      </c>
      <c r="P324" s="7">
        <v>0</v>
      </c>
      <c r="Q324" s="81">
        <v>0</v>
      </c>
      <c r="R324" s="81"/>
      <c r="S324" s="81">
        <v>1023.5</v>
      </c>
      <c r="T324" s="217" t="s">
        <v>353</v>
      </c>
      <c r="U324" s="81"/>
      <c r="V324" s="81"/>
      <c r="X324" s="130">
        <v>9.9</v>
      </c>
      <c r="Y324" s="130">
        <v>4.2</v>
      </c>
      <c r="AH324" s="85">
        <f t="shared" si="34"/>
        <v>10.362970252792357</v>
      </c>
      <c r="AI324" s="85">
        <f t="shared" si="35"/>
        <v>10.29234011027384</v>
      </c>
      <c r="AJ324" s="85">
        <f t="shared" si="36"/>
        <v>10.212440110273839</v>
      </c>
      <c r="AK324" s="85">
        <f t="shared" si="37"/>
        <v>7.286143753159381</v>
      </c>
    </row>
    <row r="325" spans="1:37" ht="11.25">
      <c r="A325" s="178">
        <v>39765</v>
      </c>
      <c r="B325" s="162">
        <v>0.6</v>
      </c>
      <c r="C325" s="7">
        <v>0.5</v>
      </c>
      <c r="D325" s="81">
        <v>9.1</v>
      </c>
      <c r="E325" s="81">
        <v>-0.3</v>
      </c>
      <c r="F325" s="63">
        <f t="shared" si="32"/>
        <v>4.3999999999999995</v>
      </c>
      <c r="G325" s="63">
        <f t="shared" si="38"/>
        <v>98.02613829356818</v>
      </c>
      <c r="H325" s="60">
        <f t="shared" si="33"/>
        <v>0.3247892407726359</v>
      </c>
      <c r="I325" s="164">
        <v>-4.3</v>
      </c>
      <c r="J325" s="81">
        <v>2</v>
      </c>
      <c r="K325" s="81" t="s">
        <v>443</v>
      </c>
      <c r="L325" s="81">
        <v>2</v>
      </c>
      <c r="M325" s="81"/>
      <c r="N325" s="81">
        <v>19.5</v>
      </c>
      <c r="O325" s="81" t="s">
        <v>339</v>
      </c>
      <c r="P325" s="7">
        <v>1.1</v>
      </c>
      <c r="Q325" s="81">
        <v>0</v>
      </c>
      <c r="R325" s="81"/>
      <c r="S325" s="81">
        <v>1031.5</v>
      </c>
      <c r="T325" s="217" t="s">
        <v>496</v>
      </c>
      <c r="U325" s="81"/>
      <c r="V325" s="81"/>
      <c r="X325" s="130">
        <v>9.4</v>
      </c>
      <c r="Y325" s="130">
        <v>3.9</v>
      </c>
      <c r="AH325" s="85">
        <f t="shared" si="34"/>
        <v>6.378660943113899</v>
      </c>
      <c r="AI325" s="85">
        <f t="shared" si="35"/>
        <v>6.332654997374652</v>
      </c>
      <c r="AJ325" s="85">
        <f t="shared" si="36"/>
        <v>6.252754997374652</v>
      </c>
      <c r="AK325" s="85">
        <f t="shared" si="37"/>
        <v>0.3247892407726359</v>
      </c>
    </row>
    <row r="326" spans="1:37" ht="11.25">
      <c r="A326" s="178">
        <v>39766</v>
      </c>
      <c r="B326" s="162">
        <v>6.6</v>
      </c>
      <c r="C326" s="7">
        <v>5.3</v>
      </c>
      <c r="D326" s="81">
        <v>9.2</v>
      </c>
      <c r="E326" s="81">
        <v>0.6</v>
      </c>
      <c r="F326" s="63">
        <f t="shared" si="32"/>
        <v>4.8999999999999995</v>
      </c>
      <c r="G326" s="63">
        <f t="shared" si="38"/>
        <v>80.73154029558584</v>
      </c>
      <c r="H326" s="60">
        <f t="shared" si="33"/>
        <v>3.5306668936928345</v>
      </c>
      <c r="I326" s="164">
        <v>4</v>
      </c>
      <c r="J326" s="81">
        <v>3</v>
      </c>
      <c r="K326" s="81" t="s">
        <v>448</v>
      </c>
      <c r="L326" s="81">
        <v>5</v>
      </c>
      <c r="M326" s="81"/>
      <c r="N326" s="81">
        <v>27.7</v>
      </c>
      <c r="O326" s="81" t="s">
        <v>479</v>
      </c>
      <c r="P326" s="7">
        <v>0</v>
      </c>
      <c r="Q326" s="81">
        <v>0</v>
      </c>
      <c r="R326" s="81"/>
      <c r="S326" s="81">
        <v>1019.4</v>
      </c>
      <c r="T326" s="217" t="s">
        <v>377</v>
      </c>
      <c r="U326" s="81"/>
      <c r="V326" s="81"/>
      <c r="X326" s="130">
        <v>9.1</v>
      </c>
      <c r="Y326" s="130">
        <v>3.3</v>
      </c>
      <c r="AH326" s="85">
        <f t="shared" si="34"/>
        <v>9.742402704808889</v>
      </c>
      <c r="AI326" s="85">
        <f t="shared" si="35"/>
        <v>8.903891765391034</v>
      </c>
      <c r="AJ326" s="85">
        <f t="shared" si="36"/>
        <v>7.8651917653910335</v>
      </c>
      <c r="AK326" s="85">
        <f t="shared" si="37"/>
        <v>3.5306668936928345</v>
      </c>
    </row>
    <row r="327" spans="1:37" ht="11.25">
      <c r="A327" s="178">
        <v>39767</v>
      </c>
      <c r="B327" s="162">
        <v>0.5</v>
      </c>
      <c r="C327" s="7">
        <v>0.2</v>
      </c>
      <c r="D327" s="81">
        <v>8.1</v>
      </c>
      <c r="E327" s="81">
        <v>-1.5</v>
      </c>
      <c r="F327" s="63">
        <f t="shared" si="32"/>
        <v>3.3</v>
      </c>
      <c r="G327" s="63">
        <f t="shared" si="38"/>
        <v>94.06312971997328</v>
      </c>
      <c r="H327" s="60">
        <f t="shared" si="33"/>
        <v>-0.34219672464266226</v>
      </c>
      <c r="I327" s="164">
        <v>-5</v>
      </c>
      <c r="J327" s="81">
        <v>6</v>
      </c>
      <c r="K327" s="81" t="s">
        <v>445</v>
      </c>
      <c r="L327" s="81">
        <v>1</v>
      </c>
      <c r="M327" s="81"/>
      <c r="N327" s="81">
        <v>8.2</v>
      </c>
      <c r="O327" s="81" t="s">
        <v>339</v>
      </c>
      <c r="P327" s="7">
        <v>0.3</v>
      </c>
      <c r="Q327" s="81">
        <v>0</v>
      </c>
      <c r="R327" s="81"/>
      <c r="S327" s="81">
        <v>1032.1</v>
      </c>
      <c r="T327" s="217" t="s">
        <v>31</v>
      </c>
      <c r="U327" s="81"/>
      <c r="V327" s="81"/>
      <c r="X327" s="130">
        <v>8.9</v>
      </c>
      <c r="Y327" s="130">
        <v>3.2</v>
      </c>
      <c r="AH327" s="85">
        <f t="shared" si="34"/>
        <v>6.332654997374652</v>
      </c>
      <c r="AI327" s="85">
        <f t="shared" si="35"/>
        <v>6.196393484898889</v>
      </c>
      <c r="AJ327" s="85">
        <f t="shared" si="36"/>
        <v>5.956693484898889</v>
      </c>
      <c r="AK327" s="85">
        <f t="shared" si="37"/>
        <v>-0.34219672464266226</v>
      </c>
    </row>
    <row r="328" spans="1:37" ht="11.25">
      <c r="A328" s="178">
        <v>39768</v>
      </c>
      <c r="B328" s="162">
        <v>7.5</v>
      </c>
      <c r="C328" s="7">
        <v>7.3</v>
      </c>
      <c r="D328" s="81">
        <v>9.8</v>
      </c>
      <c r="E328" s="81">
        <v>0.5</v>
      </c>
      <c r="F328" s="63">
        <f t="shared" si="32"/>
        <v>5.15</v>
      </c>
      <c r="G328" s="63">
        <f t="shared" si="38"/>
        <v>97.09894309928566</v>
      </c>
      <c r="H328" s="60">
        <f t="shared" si="33"/>
        <v>7.070105964863231</v>
      </c>
      <c r="I328" s="164">
        <v>4.1</v>
      </c>
      <c r="J328" s="81">
        <v>8</v>
      </c>
      <c r="K328" s="81" t="s">
        <v>447</v>
      </c>
      <c r="L328" s="81">
        <v>3</v>
      </c>
      <c r="M328" s="81"/>
      <c r="N328" s="81">
        <v>18.4</v>
      </c>
      <c r="O328" s="81" t="s">
        <v>447</v>
      </c>
      <c r="P328" s="7">
        <v>0</v>
      </c>
      <c r="Q328" s="81">
        <v>0</v>
      </c>
      <c r="R328" s="81"/>
      <c r="S328" s="81">
        <v>1029.3</v>
      </c>
      <c r="T328" s="217" t="s">
        <v>49</v>
      </c>
      <c r="U328" s="81"/>
      <c r="V328" s="81"/>
      <c r="X328" s="130">
        <v>8.6</v>
      </c>
      <c r="Y328" s="130">
        <v>3.1</v>
      </c>
      <c r="AH328" s="85">
        <f t="shared" si="34"/>
        <v>10.362970252792357</v>
      </c>
      <c r="AI328" s="85">
        <f t="shared" si="35"/>
        <v>10.22213458915475</v>
      </c>
      <c r="AJ328" s="85">
        <f t="shared" si="36"/>
        <v>10.06233458915475</v>
      </c>
      <c r="AK328" s="85">
        <f t="shared" si="37"/>
        <v>7.070105964863231</v>
      </c>
    </row>
    <row r="329" spans="1:37" ht="11.25">
      <c r="A329" s="178">
        <v>39769</v>
      </c>
      <c r="B329" s="162">
        <v>7.3</v>
      </c>
      <c r="C329" s="7">
        <v>7</v>
      </c>
      <c r="D329" s="81">
        <v>10.4</v>
      </c>
      <c r="E329" s="81">
        <v>3.6</v>
      </c>
      <c r="F329" s="63">
        <f aca="true" t="shared" si="39" ref="F329:F373">AVERAGE(D329:E329)</f>
        <v>7</v>
      </c>
      <c r="G329" s="63">
        <f t="shared" si="38"/>
        <v>95.61940155322883</v>
      </c>
      <c r="H329" s="60">
        <f aca="true" t="shared" si="40" ref="H329:H373">AK329</f>
        <v>6.647540911703858</v>
      </c>
      <c r="I329" s="164">
        <v>-0.5</v>
      </c>
      <c r="J329" s="81">
        <v>8</v>
      </c>
      <c r="K329" s="81" t="s">
        <v>443</v>
      </c>
      <c r="L329" s="81">
        <v>1</v>
      </c>
      <c r="M329" s="81"/>
      <c r="N329" s="81">
        <v>6.7</v>
      </c>
      <c r="O329" s="81" t="s">
        <v>443</v>
      </c>
      <c r="P329" s="7">
        <v>0</v>
      </c>
      <c r="Q329" s="81">
        <v>0</v>
      </c>
      <c r="R329" s="81"/>
      <c r="S329" s="81">
        <v>1024.3</v>
      </c>
      <c r="T329" s="217" t="s">
        <v>61</v>
      </c>
      <c r="U329" s="81"/>
      <c r="V329" s="81"/>
      <c r="X329" s="130">
        <v>8.4</v>
      </c>
      <c r="Y329" s="130">
        <v>2.9</v>
      </c>
      <c r="AH329" s="85">
        <f aca="true" t="shared" si="41" ref="AH329:AH373">6.107*EXP(17.38*(B329/(239+B329)))</f>
        <v>10.22213458915475</v>
      </c>
      <c r="AI329" s="85">
        <f aca="true" t="shared" si="42" ref="AI329:AI373">IF(W329&gt;=0,6.107*EXP(17.38*(C329/(239+C329))),6.107*EXP(22.44*(C329/(272.4+C329))))</f>
        <v>10.014043920115377</v>
      </c>
      <c r="AJ329" s="85">
        <f aca="true" t="shared" si="43" ref="AJ329:AJ373">IF(C329&gt;=0,AI329-(0.000799*1000*(B329-C329)),AI329-(0.00072*1000*(B329-C329)))</f>
        <v>9.774343920115378</v>
      </c>
      <c r="AK329" s="85">
        <f aca="true" t="shared" si="44" ref="AK329:AK373">239*LN(AJ329/6.107)/(17.38-LN(AJ329/6.107))</f>
        <v>6.647540911703858</v>
      </c>
    </row>
    <row r="330" spans="1:37" ht="11.25">
      <c r="A330" s="178">
        <v>39770</v>
      </c>
      <c r="B330" s="162">
        <v>7.4</v>
      </c>
      <c r="C330" s="7">
        <v>7</v>
      </c>
      <c r="D330" s="81">
        <v>8.6</v>
      </c>
      <c r="E330" s="81">
        <v>6.6</v>
      </c>
      <c r="F330" s="63">
        <f t="shared" si="39"/>
        <v>7.6</v>
      </c>
      <c r="G330" s="63">
        <f t="shared" si="38"/>
        <v>94.19086248848654</v>
      </c>
      <c r="H330" s="60">
        <f t="shared" si="40"/>
        <v>6.528359997723786</v>
      </c>
      <c r="I330" s="164">
        <v>5</v>
      </c>
      <c r="J330" s="81">
        <v>8</v>
      </c>
      <c r="K330" s="81" t="s">
        <v>444</v>
      </c>
      <c r="L330" s="168" t="s">
        <v>20</v>
      </c>
      <c r="M330" s="81"/>
      <c r="N330" s="81">
        <v>16.3</v>
      </c>
      <c r="O330" s="81" t="s">
        <v>339</v>
      </c>
      <c r="P330" s="7">
        <v>1</v>
      </c>
      <c r="Q330" s="81">
        <v>0</v>
      </c>
      <c r="R330" s="81"/>
      <c r="S330" s="81">
        <v>1007.6</v>
      </c>
      <c r="T330" s="217" t="s">
        <v>294</v>
      </c>
      <c r="U330" s="81"/>
      <c r="V330" s="81"/>
      <c r="X330" s="130">
        <v>8.5</v>
      </c>
      <c r="Y330" s="130">
        <v>2.9</v>
      </c>
      <c r="AH330" s="85">
        <f t="shared" si="41"/>
        <v>10.29234011027384</v>
      </c>
      <c r="AI330" s="85">
        <f t="shared" si="42"/>
        <v>10.014043920115377</v>
      </c>
      <c r="AJ330" s="85">
        <f t="shared" si="43"/>
        <v>9.694443920115376</v>
      </c>
      <c r="AK330" s="85">
        <f t="shared" si="44"/>
        <v>6.528359997723786</v>
      </c>
    </row>
    <row r="331" spans="1:37" ht="11.25">
      <c r="A331" s="178">
        <v>39771</v>
      </c>
      <c r="B331" s="162">
        <v>1</v>
      </c>
      <c r="C331" s="7">
        <v>0.7</v>
      </c>
      <c r="D331" s="81">
        <v>6</v>
      </c>
      <c r="E331" s="81">
        <v>0.4</v>
      </c>
      <c r="F331" s="63">
        <f t="shared" si="39"/>
        <v>3.2</v>
      </c>
      <c r="G331" s="63">
        <f t="shared" si="38"/>
        <v>94.20632096620238</v>
      </c>
      <c r="H331" s="60">
        <f t="shared" si="40"/>
        <v>0.1752359278351414</v>
      </c>
      <c r="I331" s="164">
        <v>-2.2</v>
      </c>
      <c r="J331" s="81">
        <v>3</v>
      </c>
      <c r="K331" s="81" t="s">
        <v>448</v>
      </c>
      <c r="L331" s="81">
        <v>2</v>
      </c>
      <c r="M331" s="81"/>
      <c r="N331" s="81">
        <v>13.7</v>
      </c>
      <c r="O331" s="81" t="s">
        <v>479</v>
      </c>
      <c r="P331" s="129">
        <v>2</v>
      </c>
      <c r="Q331" s="81">
        <v>0</v>
      </c>
      <c r="R331" s="81"/>
      <c r="S331" s="81">
        <v>1011.4</v>
      </c>
      <c r="T331" s="217" t="s">
        <v>454</v>
      </c>
      <c r="U331" s="81"/>
      <c r="V331" s="81"/>
      <c r="X331" s="130">
        <v>8.6</v>
      </c>
      <c r="Y331" s="130">
        <v>3.1</v>
      </c>
      <c r="AH331" s="85">
        <f t="shared" si="41"/>
        <v>6.565655306052358</v>
      </c>
      <c r="AI331" s="85">
        <f t="shared" si="42"/>
        <v>6.424962311154182</v>
      </c>
      <c r="AJ331" s="85">
        <f t="shared" si="43"/>
        <v>6.185262311154182</v>
      </c>
      <c r="AK331" s="85">
        <f t="shared" si="44"/>
        <v>0.1752359278351414</v>
      </c>
    </row>
    <row r="332" spans="1:37" ht="11.25">
      <c r="A332" s="178">
        <v>39772</v>
      </c>
      <c r="B332" s="162">
        <v>6</v>
      </c>
      <c r="C332" s="7">
        <v>5.6</v>
      </c>
      <c r="D332" s="81">
        <v>7</v>
      </c>
      <c r="E332" s="81">
        <v>-2.7</v>
      </c>
      <c r="F332" s="63">
        <f t="shared" si="39"/>
        <v>2.15</v>
      </c>
      <c r="G332" s="63">
        <f t="shared" si="38"/>
        <v>93.84626185621934</v>
      </c>
      <c r="H332" s="60">
        <f t="shared" si="40"/>
        <v>5.085638000197824</v>
      </c>
      <c r="I332" s="164">
        <v>-7.1</v>
      </c>
      <c r="J332" s="81">
        <v>8</v>
      </c>
      <c r="K332" s="81" t="s">
        <v>447</v>
      </c>
      <c r="L332" s="81">
        <v>6</v>
      </c>
      <c r="M332" s="81"/>
      <c r="N332" s="81">
        <v>28.8</v>
      </c>
      <c r="O332" s="81" t="s">
        <v>479</v>
      </c>
      <c r="P332" s="104">
        <v>5.6</v>
      </c>
      <c r="Q332" s="81">
        <v>0</v>
      </c>
      <c r="R332" s="81"/>
      <c r="S332" s="81">
        <v>997.6</v>
      </c>
      <c r="T332" s="217" t="s">
        <v>458</v>
      </c>
      <c r="U332" s="81"/>
      <c r="V332" s="81"/>
      <c r="X332" s="130">
        <v>8.5</v>
      </c>
      <c r="Y332" s="130">
        <v>3.2</v>
      </c>
      <c r="AH332" s="85">
        <f t="shared" si="41"/>
        <v>9.347120306962537</v>
      </c>
      <c r="AI332" s="85">
        <f t="shared" si="42"/>
        <v>9.091522999287918</v>
      </c>
      <c r="AJ332" s="85">
        <f t="shared" si="43"/>
        <v>8.771922999287916</v>
      </c>
      <c r="AK332" s="85">
        <f t="shared" si="44"/>
        <v>5.085638000197824</v>
      </c>
    </row>
    <row r="333" spans="1:37" ht="11.25">
      <c r="A333" s="178">
        <v>39773</v>
      </c>
      <c r="B333" s="162">
        <v>5.4</v>
      </c>
      <c r="C333" s="7">
        <v>4.7</v>
      </c>
      <c r="D333" s="81">
        <v>7.8</v>
      </c>
      <c r="E333" s="81">
        <v>2.7</v>
      </c>
      <c r="F333" s="63">
        <f t="shared" si="39"/>
        <v>5.25</v>
      </c>
      <c r="G333" s="63">
        <f t="shared" si="38"/>
        <v>88.99737400072803</v>
      </c>
      <c r="H333" s="60">
        <f t="shared" si="40"/>
        <v>3.7352527741408648</v>
      </c>
      <c r="I333" s="164">
        <v>1.5</v>
      </c>
      <c r="J333" s="81">
        <v>4</v>
      </c>
      <c r="K333" s="81" t="s">
        <v>442</v>
      </c>
      <c r="L333" s="81">
        <v>3</v>
      </c>
      <c r="M333" s="81"/>
      <c r="N333" s="81">
        <v>11.7</v>
      </c>
      <c r="O333" s="81" t="s">
        <v>417</v>
      </c>
      <c r="P333" s="7">
        <v>0.2</v>
      </c>
      <c r="Q333" s="81">
        <v>0</v>
      </c>
      <c r="R333" s="81"/>
      <c r="S333" s="81">
        <v>1005</v>
      </c>
      <c r="T333" s="217" t="s">
        <v>38</v>
      </c>
      <c r="U333" s="81"/>
      <c r="V333" s="81"/>
      <c r="X333" s="130">
        <v>8.3</v>
      </c>
      <c r="Y333" s="130">
        <v>3</v>
      </c>
      <c r="AH333" s="85">
        <f t="shared" si="41"/>
        <v>8.966052258259293</v>
      </c>
      <c r="AI333" s="85">
        <f t="shared" si="42"/>
        <v>8.538851061383744</v>
      </c>
      <c r="AJ333" s="85">
        <f t="shared" si="43"/>
        <v>7.979551061383743</v>
      </c>
      <c r="AK333" s="85">
        <f t="shared" si="44"/>
        <v>3.7352527741408648</v>
      </c>
    </row>
    <row r="334" spans="1:37" ht="11.25">
      <c r="A334" s="178">
        <v>39774</v>
      </c>
      <c r="B334" s="162">
        <v>3</v>
      </c>
      <c r="C334" s="7">
        <v>2.7</v>
      </c>
      <c r="D334" s="81">
        <v>6.7</v>
      </c>
      <c r="E334" s="81">
        <v>-0.4</v>
      </c>
      <c r="F334" s="63">
        <f t="shared" si="39"/>
        <v>3.15</v>
      </c>
      <c r="G334" s="63">
        <f t="shared" si="38"/>
        <v>94.7278172165972</v>
      </c>
      <c r="H334" s="60">
        <f t="shared" si="40"/>
        <v>2.2387743455779137</v>
      </c>
      <c r="I334" s="164">
        <v>-4.8</v>
      </c>
      <c r="J334" s="81">
        <v>3</v>
      </c>
      <c r="K334" s="81" t="s">
        <v>442</v>
      </c>
      <c r="L334" s="81">
        <v>2</v>
      </c>
      <c r="M334" s="81"/>
      <c r="N334" s="81">
        <v>11.7</v>
      </c>
      <c r="O334" s="81" t="s">
        <v>448</v>
      </c>
      <c r="P334" s="7">
        <v>0</v>
      </c>
      <c r="Q334" s="81">
        <v>0</v>
      </c>
      <c r="R334" s="81"/>
      <c r="S334" s="81">
        <v>1020.4</v>
      </c>
      <c r="T334" s="217" t="s">
        <v>407</v>
      </c>
      <c r="U334" s="81"/>
      <c r="V334" s="81"/>
      <c r="X334" s="130">
        <v>8.5</v>
      </c>
      <c r="Y334" s="130">
        <v>3</v>
      </c>
      <c r="AH334" s="85">
        <f t="shared" si="41"/>
        <v>7.575279131016056</v>
      </c>
      <c r="AI334" s="85">
        <f t="shared" si="42"/>
        <v>7.415596568875922</v>
      </c>
      <c r="AJ334" s="85">
        <f t="shared" si="43"/>
        <v>7.175896568875922</v>
      </c>
      <c r="AK334" s="85">
        <f t="shared" si="44"/>
        <v>2.2387743455779137</v>
      </c>
    </row>
    <row r="335" spans="1:37" ht="11.25">
      <c r="A335" s="178">
        <v>39775</v>
      </c>
      <c r="B335" s="162">
        <v>-2.3</v>
      </c>
      <c r="C335" s="7">
        <v>-2.5</v>
      </c>
      <c r="D335" s="81">
        <v>4</v>
      </c>
      <c r="E335" s="81">
        <v>-3</v>
      </c>
      <c r="F335" s="63">
        <f t="shared" si="39"/>
        <v>0.5</v>
      </c>
      <c r="G335" s="63">
        <f t="shared" si="38"/>
        <v>95.73514649887402</v>
      </c>
      <c r="H335" s="60">
        <f t="shared" si="40"/>
        <v>-2.8864157134770587</v>
      </c>
      <c r="I335" s="164">
        <v>-7.6</v>
      </c>
      <c r="J335" s="81">
        <v>3</v>
      </c>
      <c r="K335" s="81" t="s">
        <v>385</v>
      </c>
      <c r="L335" s="81">
        <v>0</v>
      </c>
      <c r="M335" s="81"/>
      <c r="N335" s="81">
        <v>6.2</v>
      </c>
      <c r="O335" s="81" t="s">
        <v>448</v>
      </c>
      <c r="P335" s="7">
        <v>0</v>
      </c>
      <c r="Q335" s="81">
        <v>0</v>
      </c>
      <c r="R335" s="81"/>
      <c r="S335" s="81">
        <v>1026.4</v>
      </c>
      <c r="T335" s="217" t="s">
        <v>475</v>
      </c>
      <c r="U335" s="81"/>
      <c r="V335" s="81"/>
      <c r="X335" s="130">
        <v>8.7</v>
      </c>
      <c r="Y335" s="130">
        <v>3.1</v>
      </c>
      <c r="AH335" s="85">
        <f t="shared" si="41"/>
        <v>5.158032533708468</v>
      </c>
      <c r="AI335" s="85">
        <f t="shared" si="42"/>
        <v>5.082050002605385</v>
      </c>
      <c r="AJ335" s="85">
        <f t="shared" si="43"/>
        <v>4.938050002605385</v>
      </c>
      <c r="AK335" s="85">
        <f t="shared" si="44"/>
        <v>-2.8864157134770587</v>
      </c>
    </row>
    <row r="336" spans="1:37" ht="11.25">
      <c r="A336" s="178">
        <v>39776</v>
      </c>
      <c r="B336" s="162">
        <v>4</v>
      </c>
      <c r="C336" s="7">
        <v>3.7</v>
      </c>
      <c r="D336" s="81">
        <v>7.3</v>
      </c>
      <c r="E336" s="81">
        <v>-2.3</v>
      </c>
      <c r="F336" s="63">
        <f t="shared" si="39"/>
        <v>2.5</v>
      </c>
      <c r="G336" s="63">
        <f t="shared" si="38"/>
        <v>94.96075707524577</v>
      </c>
      <c r="H336" s="60">
        <f t="shared" si="40"/>
        <v>3.2671788171554432</v>
      </c>
      <c r="I336" s="164">
        <v>-3.3</v>
      </c>
      <c r="J336" s="81">
        <v>8</v>
      </c>
      <c r="K336" s="81" t="s">
        <v>448</v>
      </c>
      <c r="L336" s="81">
        <v>1</v>
      </c>
      <c r="M336" s="81"/>
      <c r="N336" s="81">
        <v>10.2</v>
      </c>
      <c r="O336" s="81" t="s">
        <v>479</v>
      </c>
      <c r="P336" s="7">
        <v>0</v>
      </c>
      <c r="Q336" s="81">
        <v>0</v>
      </c>
      <c r="R336" s="81"/>
      <c r="S336" s="81">
        <v>1031.8</v>
      </c>
      <c r="T336" s="217" t="s">
        <v>267</v>
      </c>
      <c r="U336" s="81"/>
      <c r="V336" s="81"/>
      <c r="X336" s="130">
        <v>8.7</v>
      </c>
      <c r="Y336" s="130">
        <v>3.1</v>
      </c>
      <c r="AH336" s="85">
        <f t="shared" si="41"/>
        <v>8.129717614725772</v>
      </c>
      <c r="AI336" s="85">
        <f t="shared" si="42"/>
        <v>7.959741395023205</v>
      </c>
      <c r="AJ336" s="85">
        <f t="shared" si="43"/>
        <v>7.720041395023205</v>
      </c>
      <c r="AK336" s="85">
        <f t="shared" si="44"/>
        <v>3.2671788171554432</v>
      </c>
    </row>
    <row r="337" spans="1:37" ht="11.25">
      <c r="A337" s="178">
        <v>39777</v>
      </c>
      <c r="B337" s="162">
        <v>3.2</v>
      </c>
      <c r="C337" s="7">
        <v>2.7</v>
      </c>
      <c r="D337" s="81">
        <v>6.3</v>
      </c>
      <c r="E337" s="81">
        <v>1.5</v>
      </c>
      <c r="F337" s="63">
        <f t="shared" si="39"/>
        <v>3.9</v>
      </c>
      <c r="G337" s="63">
        <f t="shared" si="38"/>
        <v>91.3148243918687</v>
      </c>
      <c r="H337" s="60">
        <f t="shared" si="40"/>
        <v>1.9236654704532488</v>
      </c>
      <c r="I337" s="164">
        <v>-1.8</v>
      </c>
      <c r="J337" s="81">
        <v>7</v>
      </c>
      <c r="K337" s="81" t="s">
        <v>448</v>
      </c>
      <c r="L337" s="81">
        <v>1</v>
      </c>
      <c r="M337" s="81"/>
      <c r="N337" s="81">
        <v>9.3</v>
      </c>
      <c r="O337" s="81" t="s">
        <v>447</v>
      </c>
      <c r="P337" s="7">
        <v>0</v>
      </c>
      <c r="Q337" s="81">
        <v>0</v>
      </c>
      <c r="R337" s="81"/>
      <c r="S337" s="81">
        <v>1039.6</v>
      </c>
      <c r="T337" s="217" t="s">
        <v>268</v>
      </c>
      <c r="U337" s="81"/>
      <c r="V337" s="81"/>
      <c r="X337" s="130">
        <v>8.5</v>
      </c>
      <c r="Y337" s="130">
        <v>3.1</v>
      </c>
      <c r="AH337" s="85">
        <f t="shared" si="41"/>
        <v>7.683414621449662</v>
      </c>
      <c r="AI337" s="85">
        <f t="shared" si="42"/>
        <v>7.415596568875922</v>
      </c>
      <c r="AJ337" s="85">
        <f t="shared" si="43"/>
        <v>7.0160965688759225</v>
      </c>
      <c r="AK337" s="85">
        <f t="shared" si="44"/>
        <v>1.9236654704532488</v>
      </c>
    </row>
    <row r="338" spans="1:37" ht="11.25">
      <c r="A338" s="178">
        <v>39778</v>
      </c>
      <c r="B338" s="162">
        <v>-1</v>
      </c>
      <c r="C338" s="7">
        <v>-1.2</v>
      </c>
      <c r="D338" s="81">
        <v>9</v>
      </c>
      <c r="E338" s="81">
        <v>-2.4</v>
      </c>
      <c r="F338" s="63">
        <f t="shared" si="39"/>
        <v>3.3</v>
      </c>
      <c r="G338" s="63">
        <f t="shared" si="38"/>
        <v>96.00626382126447</v>
      </c>
      <c r="H338" s="60">
        <f t="shared" si="40"/>
        <v>-1.5544887988482818</v>
      </c>
      <c r="I338" s="164">
        <v>-6.4</v>
      </c>
      <c r="J338" s="81">
        <v>4</v>
      </c>
      <c r="K338" s="81" t="s">
        <v>63</v>
      </c>
      <c r="L338" s="168" t="s">
        <v>142</v>
      </c>
      <c r="M338" s="81"/>
      <c r="N338" s="81">
        <v>6.7</v>
      </c>
      <c r="O338" s="81" t="s">
        <v>339</v>
      </c>
      <c r="P338" s="7">
        <v>0</v>
      </c>
      <c r="Q338" s="81">
        <v>0</v>
      </c>
      <c r="R338" s="81"/>
      <c r="S338" s="81">
        <v>1039.9</v>
      </c>
      <c r="T338" s="217" t="s">
        <v>89</v>
      </c>
      <c r="U338" s="81"/>
      <c r="V338" s="81"/>
      <c r="X338" s="130">
        <v>8.2</v>
      </c>
      <c r="Y338" s="130">
        <v>2.9</v>
      </c>
      <c r="AH338" s="85">
        <f t="shared" si="41"/>
        <v>5.676929151302562</v>
      </c>
      <c r="AI338" s="85">
        <f t="shared" si="42"/>
        <v>5.594207577945808</v>
      </c>
      <c r="AJ338" s="85">
        <f t="shared" si="43"/>
        <v>5.4502075779458075</v>
      </c>
      <c r="AK338" s="85">
        <f t="shared" si="44"/>
        <v>-1.5544887988482818</v>
      </c>
    </row>
    <row r="339" spans="1:37" ht="11.25">
      <c r="A339" s="178">
        <v>39779</v>
      </c>
      <c r="B339" s="162">
        <v>9</v>
      </c>
      <c r="C339" s="7">
        <v>8.6</v>
      </c>
      <c r="D339" s="81">
        <v>11.2</v>
      </c>
      <c r="E339" s="81">
        <v>-1</v>
      </c>
      <c r="F339" s="63">
        <f t="shared" si="39"/>
        <v>5.1</v>
      </c>
      <c r="G339" s="63">
        <f t="shared" si="38"/>
        <v>94.54520922359396</v>
      </c>
      <c r="H339" s="60">
        <f t="shared" si="40"/>
        <v>8.172238735094224</v>
      </c>
      <c r="I339" s="164">
        <v>4</v>
      </c>
      <c r="J339" s="140">
        <v>5</v>
      </c>
      <c r="K339" s="81" t="s">
        <v>448</v>
      </c>
      <c r="L339" s="168" t="s">
        <v>480</v>
      </c>
      <c r="M339" s="81"/>
      <c r="N339" s="81">
        <v>15.2</v>
      </c>
      <c r="O339" s="81" t="s">
        <v>448</v>
      </c>
      <c r="P339" s="7">
        <v>0</v>
      </c>
      <c r="Q339" s="81">
        <v>0</v>
      </c>
      <c r="R339" s="81"/>
      <c r="S339" s="81">
        <v>1033.8</v>
      </c>
      <c r="T339" s="217" t="s">
        <v>316</v>
      </c>
      <c r="U339" s="81"/>
      <c r="V339" s="81"/>
      <c r="X339" s="130">
        <v>8.2</v>
      </c>
      <c r="Y339" s="130">
        <v>2.6</v>
      </c>
      <c r="AH339" s="85">
        <f t="shared" si="41"/>
        <v>11.474893337456098</v>
      </c>
      <c r="AI339" s="85">
        <f t="shared" si="42"/>
        <v>11.16856191408211</v>
      </c>
      <c r="AJ339" s="85">
        <f t="shared" si="43"/>
        <v>10.84896191408211</v>
      </c>
      <c r="AK339" s="85">
        <f t="shared" si="44"/>
        <v>8.172238735094224</v>
      </c>
    </row>
    <row r="340" spans="1:37" ht="11.25">
      <c r="A340" s="178">
        <v>39780</v>
      </c>
      <c r="B340" s="162">
        <v>3.5</v>
      </c>
      <c r="C340" s="7">
        <v>3.3</v>
      </c>
      <c r="D340" s="81">
        <v>8.6</v>
      </c>
      <c r="E340" s="81">
        <v>1.5</v>
      </c>
      <c r="F340" s="63">
        <f t="shared" si="39"/>
        <v>5.05</v>
      </c>
      <c r="G340" s="63">
        <f t="shared" si="38"/>
        <v>96.55992629734446</v>
      </c>
      <c r="H340" s="60">
        <f t="shared" si="40"/>
        <v>3.00542031613032</v>
      </c>
      <c r="I340" s="164">
        <v>-2.3</v>
      </c>
      <c r="J340" s="170">
        <v>8</v>
      </c>
      <c r="K340" s="81" t="s">
        <v>385</v>
      </c>
      <c r="L340" s="81">
        <v>0</v>
      </c>
      <c r="M340" s="81"/>
      <c r="N340" s="81">
        <v>7.8</v>
      </c>
      <c r="O340" s="81" t="s">
        <v>447</v>
      </c>
      <c r="P340" s="7">
        <v>0.3</v>
      </c>
      <c r="Q340" s="81">
        <v>0</v>
      </c>
      <c r="R340" s="81"/>
      <c r="S340" s="81">
        <v>1036.2</v>
      </c>
      <c r="T340" s="217" t="s">
        <v>345</v>
      </c>
      <c r="U340" s="81"/>
      <c r="V340" s="81"/>
      <c r="X340" s="130">
        <v>8.1</v>
      </c>
      <c r="Y340" s="130">
        <v>2.7</v>
      </c>
      <c r="AH340" s="85">
        <f t="shared" si="41"/>
        <v>7.848174955865539</v>
      </c>
      <c r="AI340" s="85">
        <f t="shared" si="42"/>
        <v>7.73799195307041</v>
      </c>
      <c r="AJ340" s="85">
        <f t="shared" si="43"/>
        <v>7.5781919530704105</v>
      </c>
      <c r="AK340" s="85">
        <f t="shared" si="44"/>
        <v>3.00542031613032</v>
      </c>
    </row>
    <row r="341" spans="1:37" ht="11.25">
      <c r="A341" s="178">
        <v>39781</v>
      </c>
      <c r="B341" s="162">
        <v>8</v>
      </c>
      <c r="C341" s="7">
        <v>6.7</v>
      </c>
      <c r="D341" s="81">
        <v>8.9</v>
      </c>
      <c r="E341" s="81">
        <v>3.5</v>
      </c>
      <c r="F341" s="63">
        <f t="shared" si="39"/>
        <v>6.2</v>
      </c>
      <c r="G341" s="63">
        <f t="shared" si="38"/>
        <v>81.79940684842794</v>
      </c>
      <c r="H341" s="60">
        <f t="shared" si="40"/>
        <v>5.084123225679879</v>
      </c>
      <c r="I341" s="164">
        <v>4</v>
      </c>
      <c r="J341" s="81">
        <v>8</v>
      </c>
      <c r="K341" s="81" t="s">
        <v>447</v>
      </c>
      <c r="L341" s="168" t="s">
        <v>91</v>
      </c>
      <c r="M341" s="81"/>
      <c r="N341" s="81">
        <v>26.9</v>
      </c>
      <c r="O341" s="81" t="s">
        <v>448</v>
      </c>
      <c r="P341" s="7">
        <v>0.6</v>
      </c>
      <c r="Q341" s="81">
        <v>0</v>
      </c>
      <c r="R341" s="81"/>
      <c r="S341" s="81">
        <v>1025.1</v>
      </c>
      <c r="T341" s="217" t="s">
        <v>27</v>
      </c>
      <c r="U341" s="81"/>
      <c r="V341" s="81"/>
      <c r="X341" s="130">
        <v>8</v>
      </c>
      <c r="Y341" s="130">
        <v>2.7</v>
      </c>
      <c r="AH341" s="85">
        <f t="shared" si="41"/>
        <v>10.722567515390086</v>
      </c>
      <c r="AI341" s="85">
        <f t="shared" si="42"/>
        <v>9.809696626511307</v>
      </c>
      <c r="AJ341" s="85">
        <f t="shared" si="43"/>
        <v>8.770996626511307</v>
      </c>
      <c r="AK341" s="85">
        <f t="shared" si="44"/>
        <v>5.084123225679879</v>
      </c>
    </row>
    <row r="342" spans="1:37" ht="12" thickBot="1">
      <c r="A342" s="179">
        <v>39782</v>
      </c>
      <c r="B342" s="182">
        <v>1.9</v>
      </c>
      <c r="C342" s="145">
        <v>1.3</v>
      </c>
      <c r="D342" s="147">
        <v>7.3</v>
      </c>
      <c r="E342" s="147">
        <v>1</v>
      </c>
      <c r="F342" s="72">
        <f t="shared" si="39"/>
        <v>4.15</v>
      </c>
      <c r="G342" s="72">
        <f t="shared" si="38"/>
        <v>88.94157327444516</v>
      </c>
      <c r="H342" s="73">
        <f t="shared" si="40"/>
        <v>0.27378970398713104</v>
      </c>
      <c r="I342" s="183">
        <v>-1.5</v>
      </c>
      <c r="J342" s="147">
        <v>3</v>
      </c>
      <c r="K342" s="147" t="s">
        <v>448</v>
      </c>
      <c r="L342" s="147">
        <v>2</v>
      </c>
      <c r="M342" s="147"/>
      <c r="N342" s="147">
        <v>14</v>
      </c>
      <c r="O342" s="147" t="s">
        <v>447</v>
      </c>
      <c r="P342" s="145">
        <v>0</v>
      </c>
      <c r="Q342" s="147">
        <v>0</v>
      </c>
      <c r="R342" s="147"/>
      <c r="S342" s="147">
        <v>1029.1</v>
      </c>
      <c r="T342" s="214" t="s">
        <v>347</v>
      </c>
      <c r="U342" s="147"/>
      <c r="V342" s="147"/>
      <c r="X342" s="130">
        <v>7.9</v>
      </c>
      <c r="Y342" s="130">
        <v>2.5</v>
      </c>
      <c r="AH342" s="85">
        <f t="shared" si="41"/>
        <v>7.004223188734711</v>
      </c>
      <c r="AI342" s="85">
        <f t="shared" si="42"/>
        <v>6.709066299714163</v>
      </c>
      <c r="AJ342" s="85">
        <f t="shared" si="43"/>
        <v>6.229666299714163</v>
      </c>
      <c r="AK342" s="85">
        <f t="shared" si="44"/>
        <v>0.27378970398713104</v>
      </c>
    </row>
    <row r="343" spans="1:37" s="155" customFormat="1" ht="12" thickBot="1">
      <c r="A343" s="180">
        <v>39783</v>
      </c>
      <c r="B343" s="185">
        <v>4.9</v>
      </c>
      <c r="C343" s="186">
        <v>4.6</v>
      </c>
      <c r="D343" s="154">
        <v>10</v>
      </c>
      <c r="E343" s="154">
        <v>1.3</v>
      </c>
      <c r="F343" s="74">
        <f t="shared" si="39"/>
        <v>5.65</v>
      </c>
      <c r="G343" s="74">
        <f t="shared" si="38"/>
        <v>95.15624249577174</v>
      </c>
      <c r="H343" s="75">
        <f t="shared" si="40"/>
        <v>4.191025174642252</v>
      </c>
      <c r="I343" s="189">
        <v>-2.8</v>
      </c>
      <c r="J343" s="154">
        <v>6</v>
      </c>
      <c r="K343" s="154" t="s">
        <v>385</v>
      </c>
      <c r="L343" s="154">
        <v>0</v>
      </c>
      <c r="M343" s="154"/>
      <c r="N343" s="154">
        <v>9</v>
      </c>
      <c r="O343" s="154" t="s">
        <v>448</v>
      </c>
      <c r="P343" s="186">
        <v>0</v>
      </c>
      <c r="Q343" s="154">
        <v>0</v>
      </c>
      <c r="R343" s="154"/>
      <c r="S343" s="154">
        <v>1032.4</v>
      </c>
      <c r="T343" s="221" t="s">
        <v>88</v>
      </c>
      <c r="U343" s="154"/>
      <c r="V343" s="154"/>
      <c r="X343" s="242">
        <v>8</v>
      </c>
      <c r="Y343" s="243">
        <v>3</v>
      </c>
      <c r="AH343" s="155">
        <f t="shared" si="41"/>
        <v>8.659035531865939</v>
      </c>
      <c r="AI343" s="155">
        <f t="shared" si="42"/>
        <v>8.479312848497392</v>
      </c>
      <c r="AJ343" s="155">
        <f t="shared" si="43"/>
        <v>8.23961284849739</v>
      </c>
      <c r="AK343" s="155">
        <f t="shared" si="44"/>
        <v>4.191025174642252</v>
      </c>
    </row>
    <row r="344" spans="1:37" ht="11.25">
      <c r="A344" s="181">
        <v>39784</v>
      </c>
      <c r="B344" s="157">
        <v>5.9</v>
      </c>
      <c r="C344" s="158">
        <v>5.4</v>
      </c>
      <c r="D344" s="161">
        <v>7.7</v>
      </c>
      <c r="E344" s="161">
        <v>4.2</v>
      </c>
      <c r="F344" s="63">
        <f t="shared" si="39"/>
        <v>5.95</v>
      </c>
      <c r="G344" s="63">
        <f t="shared" si="38"/>
        <v>92.28579251425498</v>
      </c>
      <c r="H344" s="60">
        <f t="shared" si="40"/>
        <v>4.7463171159478215</v>
      </c>
      <c r="I344" s="160">
        <v>-1.1</v>
      </c>
      <c r="J344" s="161">
        <v>8</v>
      </c>
      <c r="K344" s="161" t="s">
        <v>385</v>
      </c>
      <c r="L344" s="161">
        <v>0</v>
      </c>
      <c r="M344" s="161"/>
      <c r="N344" s="161">
        <v>3</v>
      </c>
      <c r="O344" s="161" t="s">
        <v>479</v>
      </c>
      <c r="P344" s="158">
        <v>0</v>
      </c>
      <c r="Q344" s="161">
        <v>0</v>
      </c>
      <c r="R344" s="161"/>
      <c r="S344" s="161">
        <v>1035.3</v>
      </c>
      <c r="T344" s="216" t="s">
        <v>43</v>
      </c>
      <c r="U344" s="161"/>
      <c r="V344" s="161"/>
      <c r="X344" s="173">
        <v>7.9</v>
      </c>
      <c r="Y344" s="174">
        <v>2.5</v>
      </c>
      <c r="AH344" s="85">
        <f t="shared" si="41"/>
        <v>9.282633897234025</v>
      </c>
      <c r="AI344" s="85">
        <f t="shared" si="42"/>
        <v>8.966052258259293</v>
      </c>
      <c r="AJ344" s="85">
        <f t="shared" si="43"/>
        <v>8.566552258259293</v>
      </c>
      <c r="AK344" s="85">
        <f t="shared" si="44"/>
        <v>4.7463171159478215</v>
      </c>
    </row>
    <row r="345" spans="1:37" ht="11.25">
      <c r="A345" s="178">
        <v>39785</v>
      </c>
      <c r="B345" s="162">
        <v>4.6</v>
      </c>
      <c r="C345" s="7">
        <v>4</v>
      </c>
      <c r="D345" s="81">
        <v>7.5</v>
      </c>
      <c r="E345" s="81">
        <v>4.3</v>
      </c>
      <c r="F345" s="63">
        <f t="shared" si="39"/>
        <v>5.9</v>
      </c>
      <c r="G345" s="63">
        <f t="shared" si="38"/>
        <v>90.22332058524619</v>
      </c>
      <c r="H345" s="60">
        <f t="shared" si="40"/>
        <v>3.1390515288939813</v>
      </c>
      <c r="I345" s="164">
        <v>3</v>
      </c>
      <c r="J345" s="81">
        <v>8</v>
      </c>
      <c r="K345" s="81" t="s">
        <v>385</v>
      </c>
      <c r="L345" s="81">
        <v>0</v>
      </c>
      <c r="M345" s="81"/>
      <c r="N345" s="81">
        <v>6.3</v>
      </c>
      <c r="O345" s="81" t="s">
        <v>339</v>
      </c>
      <c r="P345" s="7">
        <v>0</v>
      </c>
      <c r="Q345" s="81">
        <v>0</v>
      </c>
      <c r="R345" s="81"/>
      <c r="S345" s="81">
        <v>1029.8</v>
      </c>
      <c r="T345" s="217" t="s">
        <v>467</v>
      </c>
      <c r="U345" s="81"/>
      <c r="V345" s="81"/>
      <c r="X345" s="173">
        <v>8</v>
      </c>
      <c r="Y345" s="174">
        <v>2.8</v>
      </c>
      <c r="AH345" s="85">
        <f t="shared" si="41"/>
        <v>8.479312848497392</v>
      </c>
      <c r="AI345" s="85">
        <f t="shared" si="42"/>
        <v>8.129717614725772</v>
      </c>
      <c r="AJ345" s="85">
        <f t="shared" si="43"/>
        <v>7.650317614725772</v>
      </c>
      <c r="AK345" s="85">
        <f t="shared" si="44"/>
        <v>3.1390515288939813</v>
      </c>
    </row>
    <row r="346" spans="1:37" ht="11.25">
      <c r="A346" s="178">
        <v>39786</v>
      </c>
      <c r="B346" s="162">
        <v>6</v>
      </c>
      <c r="C346" s="7">
        <v>4.6</v>
      </c>
      <c r="D346" s="81">
        <v>8</v>
      </c>
      <c r="E346" s="81">
        <v>3.6</v>
      </c>
      <c r="F346" s="63">
        <f t="shared" si="39"/>
        <v>5.8</v>
      </c>
      <c r="G346" s="63">
        <f t="shared" si="38"/>
        <v>78.74845521154253</v>
      </c>
      <c r="H346" s="60">
        <f t="shared" si="40"/>
        <v>2.5955694651740293</v>
      </c>
      <c r="I346" s="164">
        <v>-1.2</v>
      </c>
      <c r="J346" s="81">
        <v>5</v>
      </c>
      <c r="K346" s="81" t="s">
        <v>447</v>
      </c>
      <c r="L346" s="81">
        <v>3</v>
      </c>
      <c r="M346" s="81"/>
      <c r="N346" s="81">
        <v>19.9</v>
      </c>
      <c r="O346" s="81" t="s">
        <v>447</v>
      </c>
      <c r="P346" s="7">
        <v>0</v>
      </c>
      <c r="Q346" s="81">
        <v>0</v>
      </c>
      <c r="R346" s="81"/>
      <c r="S346" s="81">
        <v>1028.7</v>
      </c>
      <c r="T346" s="217" t="s">
        <v>348</v>
      </c>
      <c r="U346" s="81"/>
      <c r="V346" s="81"/>
      <c r="X346" s="173">
        <v>7.8</v>
      </c>
      <c r="Y346" s="174">
        <v>2.8</v>
      </c>
      <c r="AH346" s="85">
        <f t="shared" si="41"/>
        <v>9.347120306962537</v>
      </c>
      <c r="AI346" s="85">
        <f t="shared" si="42"/>
        <v>8.479312848497392</v>
      </c>
      <c r="AJ346" s="85">
        <f t="shared" si="43"/>
        <v>7.360712848497391</v>
      </c>
      <c r="AK346" s="85">
        <f t="shared" si="44"/>
        <v>2.5955694651740293</v>
      </c>
    </row>
    <row r="347" spans="1:37" ht="11.25">
      <c r="A347" s="178">
        <v>39787</v>
      </c>
      <c r="B347" s="162">
        <v>6.6</v>
      </c>
      <c r="C347" s="7">
        <v>5</v>
      </c>
      <c r="D347" s="81">
        <v>10</v>
      </c>
      <c r="E347" s="81">
        <v>2</v>
      </c>
      <c r="F347" s="63">
        <f t="shared" si="39"/>
        <v>6</v>
      </c>
      <c r="G347" s="63">
        <f t="shared" si="38"/>
        <v>76.38039546116543</v>
      </c>
      <c r="H347" s="60">
        <f t="shared" si="40"/>
        <v>2.7486458072650493</v>
      </c>
      <c r="I347" s="164">
        <v>0</v>
      </c>
      <c r="J347" s="81">
        <v>7</v>
      </c>
      <c r="K347" s="81" t="s">
        <v>447</v>
      </c>
      <c r="L347" s="81">
        <v>7</v>
      </c>
      <c r="M347" s="81"/>
      <c r="N347" s="81">
        <v>56.7</v>
      </c>
      <c r="O347" s="81" t="s">
        <v>339</v>
      </c>
      <c r="P347" s="7">
        <v>3.2</v>
      </c>
      <c r="Q347" s="81">
        <v>0</v>
      </c>
      <c r="R347" s="81"/>
      <c r="S347" s="81">
        <v>1015.6</v>
      </c>
      <c r="T347" s="217" t="s">
        <v>170</v>
      </c>
      <c r="U347" s="81"/>
      <c r="V347" s="81"/>
      <c r="X347" s="173">
        <v>7.8</v>
      </c>
      <c r="Y347" s="174">
        <v>2.6</v>
      </c>
      <c r="AH347" s="85">
        <f t="shared" si="41"/>
        <v>9.742402704808889</v>
      </c>
      <c r="AI347" s="85">
        <f t="shared" si="42"/>
        <v>8.719685713352307</v>
      </c>
      <c r="AJ347" s="85">
        <f t="shared" si="43"/>
        <v>7.441285713352308</v>
      </c>
      <c r="AK347" s="85">
        <f t="shared" si="44"/>
        <v>2.7486458072650493</v>
      </c>
    </row>
    <row r="348" spans="1:37" ht="11.25">
      <c r="A348" s="178">
        <v>39788</v>
      </c>
      <c r="B348" s="162">
        <v>2</v>
      </c>
      <c r="C348" s="7">
        <v>1.5</v>
      </c>
      <c r="D348" s="81">
        <v>6.9</v>
      </c>
      <c r="E348" s="81">
        <v>1.4</v>
      </c>
      <c r="F348" s="63">
        <f t="shared" si="39"/>
        <v>4.15</v>
      </c>
      <c r="G348" s="63">
        <f t="shared" si="38"/>
        <v>90.81708232378465</v>
      </c>
      <c r="H348" s="60">
        <f t="shared" si="40"/>
        <v>0.6606467515726098</v>
      </c>
      <c r="I348" s="164">
        <v>-0.9</v>
      </c>
      <c r="J348" s="81">
        <v>6</v>
      </c>
      <c r="K348" s="81" t="s">
        <v>447</v>
      </c>
      <c r="L348" s="168" t="s">
        <v>480</v>
      </c>
      <c r="M348" s="81"/>
      <c r="N348" s="81">
        <v>23</v>
      </c>
      <c r="O348" s="81" t="s">
        <v>447</v>
      </c>
      <c r="P348" s="7">
        <v>0.9</v>
      </c>
      <c r="Q348" s="81">
        <v>0</v>
      </c>
      <c r="R348" s="81"/>
      <c r="S348" s="81">
        <v>1027.2</v>
      </c>
      <c r="T348" s="217" t="s">
        <v>490</v>
      </c>
      <c r="U348" s="81"/>
      <c r="V348" s="81"/>
      <c r="X348" s="173">
        <v>7</v>
      </c>
      <c r="Y348" s="174">
        <v>2</v>
      </c>
      <c r="AH348" s="85">
        <f t="shared" si="41"/>
        <v>7.054516284028025</v>
      </c>
      <c r="AI348" s="85">
        <f t="shared" si="42"/>
        <v>6.8062058612105245</v>
      </c>
      <c r="AJ348" s="85">
        <f t="shared" si="43"/>
        <v>6.406705861210525</v>
      </c>
      <c r="AK348" s="85">
        <f t="shared" si="44"/>
        <v>0.6606467515726098</v>
      </c>
    </row>
    <row r="349" spans="1:37" ht="11.25">
      <c r="A349" s="178">
        <v>39789</v>
      </c>
      <c r="B349" s="162">
        <v>5.3</v>
      </c>
      <c r="C349" s="7">
        <v>5</v>
      </c>
      <c r="D349" s="81">
        <v>9</v>
      </c>
      <c r="E349" s="81">
        <v>2</v>
      </c>
      <c r="F349" s="63">
        <f t="shared" si="39"/>
        <v>5.5</v>
      </c>
      <c r="G349" s="63">
        <f t="shared" si="38"/>
        <v>95.23909248665369</v>
      </c>
      <c r="H349" s="60">
        <f t="shared" si="40"/>
        <v>4.601133597477223</v>
      </c>
      <c r="I349" s="164">
        <v>0.1</v>
      </c>
      <c r="J349" s="81">
        <v>3</v>
      </c>
      <c r="K349" s="81" t="s">
        <v>339</v>
      </c>
      <c r="L349" s="168" t="s">
        <v>20</v>
      </c>
      <c r="M349" s="81"/>
      <c r="N349" s="81">
        <v>18.4</v>
      </c>
      <c r="O349" s="81" t="s">
        <v>446</v>
      </c>
      <c r="P349" s="7">
        <v>0.1</v>
      </c>
      <c r="Q349" s="81">
        <v>0</v>
      </c>
      <c r="R349" s="81"/>
      <c r="S349" s="81">
        <v>1025.2</v>
      </c>
      <c r="T349" s="217" t="s">
        <v>221</v>
      </c>
      <c r="U349" s="81"/>
      <c r="V349" s="81"/>
      <c r="X349" s="173">
        <v>7.5</v>
      </c>
      <c r="Y349" s="174">
        <v>2</v>
      </c>
      <c r="AH349" s="85">
        <f t="shared" si="41"/>
        <v>8.903891765391034</v>
      </c>
      <c r="AI349" s="85">
        <f t="shared" si="42"/>
        <v>8.719685713352307</v>
      </c>
      <c r="AJ349" s="85">
        <f t="shared" si="43"/>
        <v>8.479985713352308</v>
      </c>
      <c r="AK349" s="85">
        <f t="shared" si="44"/>
        <v>4.601133597477223</v>
      </c>
    </row>
    <row r="350" spans="1:37" ht="11.25">
      <c r="A350" s="178">
        <v>39790</v>
      </c>
      <c r="B350" s="162">
        <v>7</v>
      </c>
      <c r="C350" s="7">
        <v>6.4</v>
      </c>
      <c r="D350" s="81">
        <v>10</v>
      </c>
      <c r="E350" s="81">
        <v>4.5</v>
      </c>
      <c r="F350" s="63">
        <f t="shared" si="39"/>
        <v>7.25</v>
      </c>
      <c r="G350" s="63">
        <f t="shared" si="38"/>
        <v>91.16831262335253</v>
      </c>
      <c r="H350" s="60">
        <f t="shared" si="40"/>
        <v>5.660268047395176</v>
      </c>
      <c r="I350" s="164">
        <v>0.9</v>
      </c>
      <c r="J350" s="81">
        <v>5</v>
      </c>
      <c r="K350" s="81" t="s">
        <v>446</v>
      </c>
      <c r="L350" s="81">
        <v>4</v>
      </c>
      <c r="M350" s="81"/>
      <c r="N350" s="81">
        <v>21.1</v>
      </c>
      <c r="O350" s="81" t="s">
        <v>339</v>
      </c>
      <c r="P350" s="7">
        <v>0</v>
      </c>
      <c r="Q350" s="81">
        <v>0</v>
      </c>
      <c r="R350" s="81"/>
      <c r="S350" s="81">
        <v>1022.1</v>
      </c>
      <c r="T350" s="217" t="s">
        <v>325</v>
      </c>
      <c r="U350" s="81"/>
      <c r="V350" s="81"/>
      <c r="X350" s="173">
        <v>7.3</v>
      </c>
      <c r="Y350" s="174">
        <v>1.9</v>
      </c>
      <c r="AH350" s="85">
        <f t="shared" si="41"/>
        <v>10.014043920115377</v>
      </c>
      <c r="AI350" s="85">
        <f t="shared" si="42"/>
        <v>9.609034867330614</v>
      </c>
      <c r="AJ350" s="85">
        <f t="shared" si="43"/>
        <v>9.129634867330614</v>
      </c>
      <c r="AK350" s="85">
        <f t="shared" si="44"/>
        <v>5.660268047395176</v>
      </c>
    </row>
    <row r="351" spans="1:37" ht="11.25">
      <c r="A351" s="178">
        <v>39791</v>
      </c>
      <c r="B351" s="162">
        <v>7.5</v>
      </c>
      <c r="C351" s="7">
        <v>6.7</v>
      </c>
      <c r="D351" s="81">
        <v>11</v>
      </c>
      <c r="E351" s="81">
        <v>7</v>
      </c>
      <c r="F351" s="63">
        <f t="shared" si="39"/>
        <v>9</v>
      </c>
      <c r="G351" s="63">
        <f t="shared" si="38"/>
        <v>88.49293593253603</v>
      </c>
      <c r="H351" s="60">
        <f t="shared" si="40"/>
        <v>5.724638570284345</v>
      </c>
      <c r="I351" s="164">
        <v>4.8</v>
      </c>
      <c r="J351" s="81">
        <v>6</v>
      </c>
      <c r="K351" s="81" t="s">
        <v>339</v>
      </c>
      <c r="L351" s="168" t="s">
        <v>480</v>
      </c>
      <c r="M351" s="81"/>
      <c r="N351" s="81">
        <v>16.3</v>
      </c>
      <c r="O351" s="81" t="s">
        <v>339</v>
      </c>
      <c r="P351" s="7">
        <v>0</v>
      </c>
      <c r="Q351" s="81">
        <v>0</v>
      </c>
      <c r="R351" s="81"/>
      <c r="S351" s="81">
        <v>1026.8</v>
      </c>
      <c r="T351" s="217" t="s">
        <v>393</v>
      </c>
      <c r="U351" s="81"/>
      <c r="V351" s="81"/>
      <c r="X351" s="173">
        <v>7</v>
      </c>
      <c r="Y351" s="174">
        <v>1.9</v>
      </c>
      <c r="AH351" s="85">
        <f t="shared" si="41"/>
        <v>10.362970252792357</v>
      </c>
      <c r="AI351" s="85">
        <f t="shared" si="42"/>
        <v>9.809696626511307</v>
      </c>
      <c r="AJ351" s="85">
        <f t="shared" si="43"/>
        <v>9.170496626511307</v>
      </c>
      <c r="AK351" s="85">
        <f t="shared" si="44"/>
        <v>5.724638570284345</v>
      </c>
    </row>
    <row r="352" spans="1:37" ht="11.25">
      <c r="A352" s="178">
        <v>39792</v>
      </c>
      <c r="B352" s="162">
        <v>2</v>
      </c>
      <c r="C352" s="7">
        <v>2</v>
      </c>
      <c r="D352" s="81">
        <v>8.5</v>
      </c>
      <c r="E352" s="81">
        <v>1.7</v>
      </c>
      <c r="F352" s="63">
        <f t="shared" si="39"/>
        <v>5.1</v>
      </c>
      <c r="G352" s="63">
        <f t="shared" si="38"/>
        <v>100</v>
      </c>
      <c r="H352" s="60">
        <f t="shared" si="40"/>
        <v>2.0000000000000013</v>
      </c>
      <c r="I352" s="164">
        <v>-2.5</v>
      </c>
      <c r="J352" s="81">
        <v>2</v>
      </c>
      <c r="K352" s="81" t="s">
        <v>444</v>
      </c>
      <c r="L352" s="168" t="s">
        <v>20</v>
      </c>
      <c r="M352" s="81"/>
      <c r="N352" s="81">
        <v>14</v>
      </c>
      <c r="O352" s="81" t="s">
        <v>446</v>
      </c>
      <c r="P352" s="7">
        <v>0.1</v>
      </c>
      <c r="Q352" s="81">
        <v>0</v>
      </c>
      <c r="R352" s="81"/>
      <c r="S352" s="81">
        <v>1029</v>
      </c>
      <c r="T352" s="217" t="s">
        <v>113</v>
      </c>
      <c r="U352" s="81"/>
      <c r="V352" s="81"/>
      <c r="X352" s="174">
        <v>7</v>
      </c>
      <c r="Y352" s="174">
        <v>1.9</v>
      </c>
      <c r="AH352" s="85">
        <f t="shared" si="41"/>
        <v>7.054516284028025</v>
      </c>
      <c r="AI352" s="85">
        <f t="shared" si="42"/>
        <v>7.054516284028025</v>
      </c>
      <c r="AJ352" s="85">
        <f t="shared" si="43"/>
        <v>7.054516284028025</v>
      </c>
      <c r="AK352" s="85">
        <f t="shared" si="44"/>
        <v>2.0000000000000013</v>
      </c>
    </row>
    <row r="353" spans="1:37" ht="11.25">
      <c r="A353" s="178">
        <v>39793</v>
      </c>
      <c r="B353" s="162">
        <v>2.5</v>
      </c>
      <c r="C353" s="7">
        <v>2.5</v>
      </c>
      <c r="D353" s="81">
        <v>4.6</v>
      </c>
      <c r="E353" s="81">
        <v>0.6</v>
      </c>
      <c r="F353" s="63">
        <f t="shared" si="39"/>
        <v>2.5999999999999996</v>
      </c>
      <c r="G353" s="63">
        <f t="shared" si="38"/>
        <v>100</v>
      </c>
      <c r="H353" s="60">
        <f t="shared" si="40"/>
        <v>2.499999999999999</v>
      </c>
      <c r="I353" s="164">
        <v>-4.9</v>
      </c>
      <c r="J353" s="170">
        <v>8</v>
      </c>
      <c r="K353" s="81" t="s">
        <v>51</v>
      </c>
      <c r="L353" s="168" t="s">
        <v>20</v>
      </c>
      <c r="M353" s="81"/>
      <c r="N353" s="81">
        <v>12.5</v>
      </c>
      <c r="O353" s="81" t="s">
        <v>444</v>
      </c>
      <c r="P353" s="7">
        <v>0.1</v>
      </c>
      <c r="Q353" s="81">
        <v>0</v>
      </c>
      <c r="R353" s="81"/>
      <c r="S353" s="81">
        <v>1029.3</v>
      </c>
      <c r="T353" s="217" t="s">
        <v>185</v>
      </c>
      <c r="U353" s="81"/>
      <c r="V353" s="81"/>
      <c r="X353" s="174">
        <v>7</v>
      </c>
      <c r="Y353" s="174">
        <v>1.9</v>
      </c>
      <c r="AH353" s="85">
        <f t="shared" si="41"/>
        <v>7.310800962158791</v>
      </c>
      <c r="AI353" s="85">
        <f t="shared" si="42"/>
        <v>7.310800962158791</v>
      </c>
      <c r="AJ353" s="85">
        <f t="shared" si="43"/>
        <v>7.310800962158791</v>
      </c>
      <c r="AK353" s="85">
        <f t="shared" si="44"/>
        <v>2.499999999999999</v>
      </c>
    </row>
    <row r="354" spans="1:37" ht="11.25">
      <c r="A354" s="178">
        <v>39794</v>
      </c>
      <c r="B354" s="162">
        <v>4</v>
      </c>
      <c r="C354" s="7">
        <v>3.9</v>
      </c>
      <c r="D354" s="81">
        <v>10.4</v>
      </c>
      <c r="E354" s="81">
        <v>1.1</v>
      </c>
      <c r="F354" s="63">
        <f t="shared" si="39"/>
        <v>5.75</v>
      </c>
      <c r="G354" s="63">
        <f t="shared" si="38"/>
        <v>98.31591383504275</v>
      </c>
      <c r="H354" s="60">
        <f t="shared" si="40"/>
        <v>3.7587980818956765</v>
      </c>
      <c r="I354" s="164">
        <v>-2.5</v>
      </c>
      <c r="J354" s="81">
        <v>7</v>
      </c>
      <c r="K354" s="81" t="s">
        <v>51</v>
      </c>
      <c r="L354" s="168" t="s">
        <v>480</v>
      </c>
      <c r="M354" s="81"/>
      <c r="N354" s="81">
        <v>12.5</v>
      </c>
      <c r="O354" s="81" t="s">
        <v>444</v>
      </c>
      <c r="P354" s="7">
        <v>6.3</v>
      </c>
      <c r="Q354" s="81">
        <v>0</v>
      </c>
      <c r="R354" s="81"/>
      <c r="S354" s="81">
        <v>1021.8</v>
      </c>
      <c r="T354" s="217" t="s">
        <v>164</v>
      </c>
      <c r="U354" s="81"/>
      <c r="V354" s="81"/>
      <c r="X354" s="174">
        <v>7.1</v>
      </c>
      <c r="Y354" s="174">
        <v>1.9</v>
      </c>
      <c r="AH354" s="85">
        <f t="shared" si="41"/>
        <v>8.129717614725772</v>
      </c>
      <c r="AI354" s="85">
        <f t="shared" si="42"/>
        <v>8.072706165126084</v>
      </c>
      <c r="AJ354" s="85">
        <f t="shared" si="43"/>
        <v>7.992806165126083</v>
      </c>
      <c r="AK354" s="85">
        <f t="shared" si="44"/>
        <v>3.7587980818956765</v>
      </c>
    </row>
    <row r="355" spans="1:37" ht="11.25">
      <c r="A355" s="178">
        <v>39795</v>
      </c>
      <c r="B355" s="162">
        <v>10.4</v>
      </c>
      <c r="C355" s="7">
        <v>9.7</v>
      </c>
      <c r="D355" s="81">
        <v>12.2</v>
      </c>
      <c r="E355" s="81">
        <v>4</v>
      </c>
      <c r="F355" s="63">
        <f t="shared" si="39"/>
        <v>8.1</v>
      </c>
      <c r="G355" s="63">
        <f t="shared" si="38"/>
        <v>90.98360390072094</v>
      </c>
      <c r="H355" s="60">
        <f t="shared" si="40"/>
        <v>8.993051669047889</v>
      </c>
      <c r="I355" s="164">
        <v>9</v>
      </c>
      <c r="J355" s="81">
        <v>7</v>
      </c>
      <c r="K355" s="81" t="s">
        <v>51</v>
      </c>
      <c r="L355" s="81">
        <v>4</v>
      </c>
      <c r="M355" s="81"/>
      <c r="N355" s="81">
        <v>18.7</v>
      </c>
      <c r="O355" s="81" t="s">
        <v>444</v>
      </c>
      <c r="P355" s="7">
        <v>1.9</v>
      </c>
      <c r="Q355" s="81">
        <v>0</v>
      </c>
      <c r="R355" s="81"/>
      <c r="S355" s="81">
        <v>1016</v>
      </c>
      <c r="T355" s="217" t="s">
        <v>473</v>
      </c>
      <c r="U355" s="81"/>
      <c r="V355" s="81"/>
      <c r="X355" s="174">
        <v>7.3</v>
      </c>
      <c r="Y355" s="174">
        <v>2.1</v>
      </c>
      <c r="AH355" s="85">
        <f t="shared" si="41"/>
        <v>12.606128038469452</v>
      </c>
      <c r="AI355" s="85">
        <f t="shared" si="42"/>
        <v>12.028809601738768</v>
      </c>
      <c r="AJ355" s="85">
        <f t="shared" si="43"/>
        <v>11.469509601738768</v>
      </c>
      <c r="AK355" s="85">
        <f t="shared" si="44"/>
        <v>8.993051669047889</v>
      </c>
    </row>
    <row r="356" spans="1:37" ht="11.25">
      <c r="A356" s="178">
        <v>39796</v>
      </c>
      <c r="B356" s="162">
        <v>4.5</v>
      </c>
      <c r="C356" s="7">
        <v>3.7</v>
      </c>
      <c r="D356" s="81">
        <v>11</v>
      </c>
      <c r="E356" s="81">
        <v>2.3</v>
      </c>
      <c r="F356" s="63">
        <f t="shared" si="39"/>
        <v>6.65</v>
      </c>
      <c r="G356" s="63">
        <f t="shared" si="38"/>
        <v>86.94083701027417</v>
      </c>
      <c r="H356" s="60">
        <f t="shared" si="40"/>
        <v>2.518695813263165</v>
      </c>
      <c r="I356" s="164">
        <v>-1.1</v>
      </c>
      <c r="J356" s="81">
        <v>5</v>
      </c>
      <c r="K356" s="81" t="s">
        <v>445</v>
      </c>
      <c r="L356" s="168" t="s">
        <v>134</v>
      </c>
      <c r="M356" s="81"/>
      <c r="N356" s="81">
        <v>28.9</v>
      </c>
      <c r="O356" s="81" t="s">
        <v>213</v>
      </c>
      <c r="P356" s="7">
        <v>0.5</v>
      </c>
      <c r="Q356" s="81">
        <v>0</v>
      </c>
      <c r="R356" s="81"/>
      <c r="S356" s="81">
        <v>1021.6</v>
      </c>
      <c r="T356" s="217" t="s">
        <v>378</v>
      </c>
      <c r="U356" s="81"/>
      <c r="V356" s="81"/>
      <c r="X356" s="174">
        <v>7.3</v>
      </c>
      <c r="Y356" s="174">
        <v>2.1</v>
      </c>
      <c r="AH356" s="85">
        <f t="shared" si="41"/>
        <v>8.420141382073544</v>
      </c>
      <c r="AI356" s="85">
        <f t="shared" si="42"/>
        <v>7.959741395023205</v>
      </c>
      <c r="AJ356" s="85">
        <f t="shared" si="43"/>
        <v>7.320541395023206</v>
      </c>
      <c r="AK356" s="85">
        <f t="shared" si="44"/>
        <v>2.518695813263165</v>
      </c>
    </row>
    <row r="357" spans="1:37" ht="11.25">
      <c r="A357" s="178">
        <v>39797</v>
      </c>
      <c r="B357" s="162">
        <v>6.5</v>
      </c>
      <c r="C357" s="7">
        <v>5</v>
      </c>
      <c r="D357" s="81">
        <v>13.1</v>
      </c>
      <c r="E357" s="81">
        <v>4.2</v>
      </c>
      <c r="F357" s="63">
        <f t="shared" si="39"/>
        <v>8.65</v>
      </c>
      <c r="G357" s="63">
        <f t="shared" si="38"/>
        <v>77.73420654234255</v>
      </c>
      <c r="H357" s="60">
        <f t="shared" si="40"/>
        <v>2.8990043219090187</v>
      </c>
      <c r="I357" s="164">
        <v>-0.4</v>
      </c>
      <c r="J357" s="81">
        <v>6</v>
      </c>
      <c r="K357" s="81" t="s">
        <v>445</v>
      </c>
      <c r="L357" s="81">
        <v>4</v>
      </c>
      <c r="M357" s="81"/>
      <c r="N357" s="81">
        <v>22.2</v>
      </c>
      <c r="O357" s="81" t="s">
        <v>213</v>
      </c>
      <c r="P357" s="7">
        <v>0.9</v>
      </c>
      <c r="Q357" s="81">
        <v>0</v>
      </c>
      <c r="R357" s="81"/>
      <c r="S357" s="81">
        <v>1017.3</v>
      </c>
      <c r="T357" s="217" t="s">
        <v>297</v>
      </c>
      <c r="U357" s="81"/>
      <c r="V357" s="81"/>
      <c r="X357" s="174">
        <v>7.1</v>
      </c>
      <c r="Y357" s="174">
        <v>2.1</v>
      </c>
      <c r="AH357" s="85">
        <f t="shared" si="41"/>
        <v>9.67551615678414</v>
      </c>
      <c r="AI357" s="85">
        <f t="shared" si="42"/>
        <v>8.719685713352307</v>
      </c>
      <c r="AJ357" s="85">
        <f t="shared" si="43"/>
        <v>7.521185713352307</v>
      </c>
      <c r="AK357" s="85">
        <f t="shared" si="44"/>
        <v>2.8990043219090187</v>
      </c>
    </row>
    <row r="358" spans="1:37" ht="11.25">
      <c r="A358" s="178">
        <v>39798</v>
      </c>
      <c r="B358" s="162">
        <v>12.5</v>
      </c>
      <c r="C358" s="7">
        <v>11.8</v>
      </c>
      <c r="D358" s="81">
        <v>12.5</v>
      </c>
      <c r="E358" s="81">
        <v>6.5</v>
      </c>
      <c r="F358" s="63">
        <f t="shared" si="39"/>
        <v>9.5</v>
      </c>
      <c r="G358" s="63">
        <f t="shared" si="38"/>
        <v>91.63415782298134</v>
      </c>
      <c r="H358" s="60">
        <f t="shared" si="40"/>
        <v>11.17663415823721</v>
      </c>
      <c r="I358" s="164">
        <v>10</v>
      </c>
      <c r="J358" s="81">
        <v>8</v>
      </c>
      <c r="K358" s="81" t="s">
        <v>446</v>
      </c>
      <c r="L358" s="81">
        <v>5</v>
      </c>
      <c r="M358" s="81"/>
      <c r="N358" s="81">
        <v>29.8</v>
      </c>
      <c r="O358" s="81" t="s">
        <v>446</v>
      </c>
      <c r="P358" s="7">
        <v>0.9</v>
      </c>
      <c r="Q358" s="81">
        <v>0</v>
      </c>
      <c r="R358" s="81"/>
      <c r="S358" s="81">
        <v>1007.9</v>
      </c>
      <c r="T358" s="217" t="s">
        <v>137</v>
      </c>
      <c r="U358" s="81"/>
      <c r="V358" s="81"/>
      <c r="X358" s="174">
        <v>7.2</v>
      </c>
      <c r="Y358" s="174">
        <v>2</v>
      </c>
      <c r="AH358" s="85">
        <f t="shared" si="41"/>
        <v>14.487015299685174</v>
      </c>
      <c r="AI358" s="85">
        <f t="shared" si="42"/>
        <v>13.834354463552966</v>
      </c>
      <c r="AJ358" s="85">
        <f t="shared" si="43"/>
        <v>13.275054463552966</v>
      </c>
      <c r="AK358" s="85">
        <f t="shared" si="44"/>
        <v>11.17663415823721</v>
      </c>
    </row>
    <row r="359" spans="1:37" ht="11.25">
      <c r="A359" s="178">
        <v>39799</v>
      </c>
      <c r="B359" s="162">
        <v>1.1</v>
      </c>
      <c r="C359" s="7">
        <v>1</v>
      </c>
      <c r="D359" s="81">
        <v>7.3</v>
      </c>
      <c r="E359" s="81">
        <v>0.9</v>
      </c>
      <c r="F359" s="63">
        <f t="shared" si="39"/>
        <v>4.1</v>
      </c>
      <c r="G359" s="63">
        <f t="shared" si="38"/>
        <v>98.07354498581185</v>
      </c>
      <c r="H359" s="60">
        <f t="shared" si="40"/>
        <v>0.8303349341786509</v>
      </c>
      <c r="I359" s="164">
        <v>-4.5</v>
      </c>
      <c r="J359" s="81">
        <v>1</v>
      </c>
      <c r="K359" s="81" t="s">
        <v>505</v>
      </c>
      <c r="L359" s="81">
        <v>1</v>
      </c>
      <c r="M359" s="81"/>
      <c r="N359" s="81">
        <v>11</v>
      </c>
      <c r="O359" s="81" t="s">
        <v>505</v>
      </c>
      <c r="P359" s="7">
        <v>0</v>
      </c>
      <c r="Q359" s="81">
        <v>0</v>
      </c>
      <c r="R359" s="81"/>
      <c r="S359" s="81">
        <v>1024</v>
      </c>
      <c r="T359" s="217" t="s">
        <v>14</v>
      </c>
      <c r="U359" s="81"/>
      <c r="V359" s="81"/>
      <c r="X359" s="174">
        <v>7</v>
      </c>
      <c r="Y359" s="174">
        <v>2.3</v>
      </c>
      <c r="AH359" s="85">
        <f t="shared" si="41"/>
        <v>6.613154757473732</v>
      </c>
      <c r="AI359" s="85">
        <f t="shared" si="42"/>
        <v>6.565655306052358</v>
      </c>
      <c r="AJ359" s="85">
        <f t="shared" si="43"/>
        <v>6.485755306052358</v>
      </c>
      <c r="AK359" s="85">
        <f t="shared" si="44"/>
        <v>0.8303349341786509</v>
      </c>
    </row>
    <row r="360" spans="1:37" ht="11.25">
      <c r="A360" s="178">
        <v>39800</v>
      </c>
      <c r="B360" s="162">
        <v>6.5</v>
      </c>
      <c r="C360" s="7">
        <v>5.6</v>
      </c>
      <c r="D360" s="81">
        <v>10</v>
      </c>
      <c r="E360" s="81">
        <v>1.1</v>
      </c>
      <c r="F360" s="63">
        <f t="shared" si="39"/>
        <v>5.55</v>
      </c>
      <c r="G360" s="63">
        <f aca="true" t="shared" si="45" ref="G360:G373">100*(AJ360/AH360)</f>
        <v>86.53205538205279</v>
      </c>
      <c r="H360" s="60">
        <f t="shared" si="40"/>
        <v>4.4189028760743385</v>
      </c>
      <c r="I360" s="164">
        <v>-0.1</v>
      </c>
      <c r="J360" s="81">
        <v>6</v>
      </c>
      <c r="K360" s="81" t="s">
        <v>444</v>
      </c>
      <c r="L360" s="81">
        <v>5</v>
      </c>
      <c r="M360" s="81"/>
      <c r="N360" s="81">
        <v>45.4</v>
      </c>
      <c r="O360" s="81" t="s">
        <v>444</v>
      </c>
      <c r="P360" s="7">
        <v>9.3</v>
      </c>
      <c r="Q360" s="81">
        <v>0</v>
      </c>
      <c r="R360" s="81"/>
      <c r="S360" s="81">
        <v>1007.7</v>
      </c>
      <c r="T360" s="217" t="s">
        <v>357</v>
      </c>
      <c r="U360" s="81"/>
      <c r="V360" s="81"/>
      <c r="X360" s="174">
        <v>6.8</v>
      </c>
      <c r="Y360" s="174">
        <v>2.1</v>
      </c>
      <c r="AH360" s="85">
        <f t="shared" si="41"/>
        <v>9.67551615678414</v>
      </c>
      <c r="AI360" s="85">
        <f t="shared" si="42"/>
        <v>9.091522999287918</v>
      </c>
      <c r="AJ360" s="85">
        <f t="shared" si="43"/>
        <v>8.372422999287917</v>
      </c>
      <c r="AK360" s="85">
        <f t="shared" si="44"/>
        <v>4.4189028760743385</v>
      </c>
    </row>
    <row r="361" spans="1:37" ht="11.25">
      <c r="A361" s="178">
        <v>39801</v>
      </c>
      <c r="B361" s="162">
        <v>1.6</v>
      </c>
      <c r="C361" s="7">
        <v>1.3</v>
      </c>
      <c r="D361" s="81">
        <v>6.9</v>
      </c>
      <c r="E361" s="81">
        <v>1.3</v>
      </c>
      <c r="F361" s="63">
        <f t="shared" si="39"/>
        <v>4.1000000000000005</v>
      </c>
      <c r="G361" s="63">
        <f t="shared" si="45"/>
        <v>94.37110816192259</v>
      </c>
      <c r="H361" s="60">
        <f t="shared" si="40"/>
        <v>0.7953050683942388</v>
      </c>
      <c r="I361" s="164">
        <v>-2.3</v>
      </c>
      <c r="J361" s="81">
        <v>0</v>
      </c>
      <c r="K361" s="81" t="s">
        <v>446</v>
      </c>
      <c r="L361" s="81">
        <v>2</v>
      </c>
      <c r="M361" s="81"/>
      <c r="N361" s="81">
        <v>30.1</v>
      </c>
      <c r="O361" s="81" t="s">
        <v>339</v>
      </c>
      <c r="P361" s="7">
        <v>2.1</v>
      </c>
      <c r="Q361" s="81">
        <v>0</v>
      </c>
      <c r="R361" s="81"/>
      <c r="S361" s="81">
        <v>999.5</v>
      </c>
      <c r="T361" s="217" t="s">
        <v>39</v>
      </c>
      <c r="U361" s="81"/>
      <c r="V361" s="81"/>
      <c r="X361" s="174">
        <v>6.4</v>
      </c>
      <c r="Y361" s="174">
        <v>1.7</v>
      </c>
      <c r="AH361" s="85">
        <f t="shared" si="41"/>
        <v>6.855240365106215</v>
      </c>
      <c r="AI361" s="85">
        <f t="shared" si="42"/>
        <v>6.709066299714163</v>
      </c>
      <c r="AJ361" s="85">
        <f t="shared" si="43"/>
        <v>6.469366299714163</v>
      </c>
      <c r="AK361" s="85">
        <f t="shared" si="44"/>
        <v>0.7953050683942388</v>
      </c>
    </row>
    <row r="362" spans="1:37" ht="11.25">
      <c r="A362" s="178">
        <v>39802</v>
      </c>
      <c r="B362" s="162">
        <v>2.7</v>
      </c>
      <c r="C362" s="7">
        <v>2.3</v>
      </c>
      <c r="D362" s="81">
        <v>10</v>
      </c>
      <c r="E362" s="81">
        <v>-0.1</v>
      </c>
      <c r="F362" s="63">
        <f t="shared" si="39"/>
        <v>4.95</v>
      </c>
      <c r="G362" s="63">
        <f t="shared" si="45"/>
        <v>92.8814855928546</v>
      </c>
      <c r="H362" s="60">
        <f t="shared" si="40"/>
        <v>1.6658831290802552</v>
      </c>
      <c r="I362" s="164">
        <v>-4</v>
      </c>
      <c r="J362" s="81">
        <v>3</v>
      </c>
      <c r="K362" s="81" t="s">
        <v>339</v>
      </c>
      <c r="L362" s="81">
        <v>4</v>
      </c>
      <c r="M362" s="81"/>
      <c r="N362" s="81">
        <v>26.6</v>
      </c>
      <c r="O362" s="81" t="s">
        <v>51</v>
      </c>
      <c r="P362" s="7">
        <v>0.9</v>
      </c>
      <c r="Q362" s="81">
        <v>0</v>
      </c>
      <c r="R362" s="81"/>
      <c r="S362" s="81">
        <v>1016.7</v>
      </c>
      <c r="T362" s="217" t="s">
        <v>74</v>
      </c>
      <c r="U362" s="81"/>
      <c r="V362" s="81"/>
      <c r="X362" s="174">
        <v>6.4</v>
      </c>
      <c r="Y362" s="174">
        <v>1.4</v>
      </c>
      <c r="AH362" s="85">
        <f t="shared" si="41"/>
        <v>7.415596568875922</v>
      </c>
      <c r="AI362" s="85">
        <f t="shared" si="42"/>
        <v>7.207316258744711</v>
      </c>
      <c r="AJ362" s="85">
        <f t="shared" si="43"/>
        <v>6.88771625874471</v>
      </c>
      <c r="AK362" s="85">
        <f t="shared" si="44"/>
        <v>1.6658831290802552</v>
      </c>
    </row>
    <row r="363" spans="1:37" ht="11.25">
      <c r="A363" s="178">
        <v>39803</v>
      </c>
      <c r="B363" s="162">
        <v>9.4</v>
      </c>
      <c r="C363" s="7">
        <v>8.6</v>
      </c>
      <c r="D363" s="81">
        <v>11.2</v>
      </c>
      <c r="E363" s="81">
        <v>2.7</v>
      </c>
      <c r="F363" s="63">
        <f t="shared" si="39"/>
        <v>6.949999999999999</v>
      </c>
      <c r="G363" s="63">
        <f t="shared" si="45"/>
        <v>89.31817517994095</v>
      </c>
      <c r="H363" s="60">
        <f t="shared" si="40"/>
        <v>7.733228009202817</v>
      </c>
      <c r="I363" s="164">
        <v>7</v>
      </c>
      <c r="J363" s="81">
        <v>3</v>
      </c>
      <c r="K363" s="81" t="s">
        <v>445</v>
      </c>
      <c r="L363" s="168" t="s">
        <v>91</v>
      </c>
      <c r="M363" s="81"/>
      <c r="N363" s="81">
        <v>36.8</v>
      </c>
      <c r="O363" s="81" t="s">
        <v>446</v>
      </c>
      <c r="P363" s="7">
        <v>4.5</v>
      </c>
      <c r="Q363" s="81">
        <v>0</v>
      </c>
      <c r="R363" s="81"/>
      <c r="S363" s="81">
        <v>1008.8</v>
      </c>
      <c r="T363" s="217" t="s">
        <v>28</v>
      </c>
      <c r="U363" s="81"/>
      <c r="V363" s="81"/>
      <c r="X363" s="174">
        <v>6.5</v>
      </c>
      <c r="Y363" s="174">
        <v>1.4</v>
      </c>
      <c r="AH363" s="85">
        <f t="shared" si="41"/>
        <v>11.78859945679543</v>
      </c>
      <c r="AI363" s="85">
        <f t="shared" si="42"/>
        <v>11.16856191408211</v>
      </c>
      <c r="AJ363" s="85">
        <f t="shared" si="43"/>
        <v>10.52936191408211</v>
      </c>
      <c r="AK363" s="85">
        <f t="shared" si="44"/>
        <v>7.733228009202817</v>
      </c>
    </row>
    <row r="364" spans="1:37" ht="11.25">
      <c r="A364" s="178">
        <v>39804</v>
      </c>
      <c r="B364" s="162">
        <v>5</v>
      </c>
      <c r="C364" s="7">
        <v>4.4</v>
      </c>
      <c r="D364" s="81">
        <v>7.4</v>
      </c>
      <c r="E364" s="81">
        <v>4.2</v>
      </c>
      <c r="F364" s="63">
        <f t="shared" si="39"/>
        <v>5.800000000000001</v>
      </c>
      <c r="G364" s="63">
        <f t="shared" si="45"/>
        <v>90.39241757630917</v>
      </c>
      <c r="H364" s="60">
        <f t="shared" si="40"/>
        <v>3.560783120029429</v>
      </c>
      <c r="I364" s="164">
        <v>1.9</v>
      </c>
      <c r="J364" s="81">
        <v>4</v>
      </c>
      <c r="K364" s="81" t="s">
        <v>339</v>
      </c>
      <c r="L364" s="81">
        <v>4</v>
      </c>
      <c r="M364" s="81"/>
      <c r="N364" s="81">
        <v>29.2</v>
      </c>
      <c r="O364" s="81" t="s">
        <v>339</v>
      </c>
      <c r="P364" s="201">
        <v>0.7</v>
      </c>
      <c r="Q364" s="224">
        <v>0</v>
      </c>
      <c r="R364" s="81"/>
      <c r="S364" s="81">
        <v>1003.6</v>
      </c>
      <c r="T364" s="217" t="s">
        <v>379</v>
      </c>
      <c r="U364" s="81"/>
      <c r="V364" s="81"/>
      <c r="X364" s="174">
        <v>6.7</v>
      </c>
      <c r="Y364" s="174">
        <v>1.4</v>
      </c>
      <c r="AH364" s="85">
        <f t="shared" si="41"/>
        <v>8.719685713352307</v>
      </c>
      <c r="AI364" s="85">
        <f t="shared" si="42"/>
        <v>8.36133472135519</v>
      </c>
      <c r="AJ364" s="85">
        <f t="shared" si="43"/>
        <v>7.88193472135519</v>
      </c>
      <c r="AK364" s="85">
        <f t="shared" si="44"/>
        <v>3.560783120029429</v>
      </c>
    </row>
    <row r="365" spans="1:37" ht="11.25">
      <c r="A365" s="178">
        <v>39805</v>
      </c>
      <c r="B365" s="162">
        <v>6.3</v>
      </c>
      <c r="C365" s="7">
        <v>5.6</v>
      </c>
      <c r="D365" s="81">
        <v>11.3</v>
      </c>
      <c r="E365" s="81">
        <v>1.9</v>
      </c>
      <c r="F365" s="63">
        <f t="shared" si="39"/>
        <v>6.6000000000000005</v>
      </c>
      <c r="G365" s="63">
        <f t="shared" si="45"/>
        <v>89.4085893963398</v>
      </c>
      <c r="H365" s="60">
        <f t="shared" si="40"/>
        <v>4.6888980481422085</v>
      </c>
      <c r="I365" s="164">
        <v>-0.5</v>
      </c>
      <c r="J365" s="81">
        <v>8</v>
      </c>
      <c r="K365" s="81" t="s">
        <v>51</v>
      </c>
      <c r="L365" s="81">
        <v>5</v>
      </c>
      <c r="M365" s="81"/>
      <c r="N365" s="81">
        <v>41.7</v>
      </c>
      <c r="O365" s="81" t="s">
        <v>444</v>
      </c>
      <c r="P365" s="7">
        <v>16.8</v>
      </c>
      <c r="Q365" s="81">
        <v>0</v>
      </c>
      <c r="R365" s="81"/>
      <c r="S365" s="81">
        <v>996.6</v>
      </c>
      <c r="T365" s="217" t="s">
        <v>485</v>
      </c>
      <c r="U365" s="81"/>
      <c r="V365" s="81"/>
      <c r="X365" s="174">
        <v>6.5</v>
      </c>
      <c r="Y365" s="174">
        <v>1.9</v>
      </c>
      <c r="AH365" s="85">
        <f t="shared" si="41"/>
        <v>9.542956730326413</v>
      </c>
      <c r="AI365" s="85">
        <f t="shared" si="42"/>
        <v>9.091522999287918</v>
      </c>
      <c r="AJ365" s="85">
        <f t="shared" si="43"/>
        <v>8.532222999287917</v>
      </c>
      <c r="AK365" s="85">
        <f t="shared" si="44"/>
        <v>4.6888980481422085</v>
      </c>
    </row>
    <row r="366" spans="1:37" ht="11.25">
      <c r="A366" s="178">
        <v>39806</v>
      </c>
      <c r="B366" s="162">
        <v>4.5</v>
      </c>
      <c r="C366" s="7">
        <v>3.9</v>
      </c>
      <c r="D366" s="81">
        <v>6.5</v>
      </c>
      <c r="E366" s="81">
        <v>4.2</v>
      </c>
      <c r="F366" s="63">
        <f t="shared" si="39"/>
        <v>5.35</v>
      </c>
      <c r="G366" s="63">
        <f t="shared" si="45"/>
        <v>90.18026919704947</v>
      </c>
      <c r="H366" s="60">
        <f t="shared" si="40"/>
        <v>3.033516032692153</v>
      </c>
      <c r="I366" s="164">
        <v>2.4</v>
      </c>
      <c r="J366" s="81">
        <v>4</v>
      </c>
      <c r="K366" s="81" t="s">
        <v>445</v>
      </c>
      <c r="L366" s="81">
        <v>4</v>
      </c>
      <c r="M366" s="81"/>
      <c r="N366" s="81">
        <v>37.1</v>
      </c>
      <c r="O366" s="81" t="s">
        <v>446</v>
      </c>
      <c r="P366" s="7">
        <v>0.8</v>
      </c>
      <c r="Q366" s="81">
        <v>0</v>
      </c>
      <c r="R366" s="81"/>
      <c r="S366" s="81">
        <v>974.9</v>
      </c>
      <c r="T366" s="217" t="s">
        <v>410</v>
      </c>
      <c r="U366" s="81"/>
      <c r="V366" s="81"/>
      <c r="X366" s="174">
        <v>6.8</v>
      </c>
      <c r="Y366" s="174">
        <v>1.5</v>
      </c>
      <c r="AH366" s="85">
        <f t="shared" si="41"/>
        <v>8.420141382073544</v>
      </c>
      <c r="AI366" s="85">
        <f t="shared" si="42"/>
        <v>8.072706165126084</v>
      </c>
      <c r="AJ366" s="85">
        <f t="shared" si="43"/>
        <v>7.593306165126084</v>
      </c>
      <c r="AK366" s="85">
        <f t="shared" si="44"/>
        <v>3.033516032692153</v>
      </c>
    </row>
    <row r="367" spans="1:37" ht="11.25">
      <c r="A367" s="178">
        <v>39807</v>
      </c>
      <c r="B367" s="162">
        <v>1.5</v>
      </c>
      <c r="C367" s="7">
        <v>1.2</v>
      </c>
      <c r="D367" s="81">
        <v>6.3</v>
      </c>
      <c r="E367" s="81">
        <v>1.1</v>
      </c>
      <c r="F367" s="63">
        <f t="shared" si="39"/>
        <v>3.7</v>
      </c>
      <c r="G367" s="63">
        <f t="shared" si="45"/>
        <v>94.34416173297757</v>
      </c>
      <c r="H367" s="60">
        <f t="shared" si="40"/>
        <v>0.6920227756479793</v>
      </c>
      <c r="I367" s="164">
        <v>-1</v>
      </c>
      <c r="J367" s="81">
        <v>3</v>
      </c>
      <c r="K367" s="81" t="s">
        <v>445</v>
      </c>
      <c r="L367" s="168" t="s">
        <v>480</v>
      </c>
      <c r="M367" s="81"/>
      <c r="N367" s="81">
        <v>14</v>
      </c>
      <c r="O367" s="81" t="s">
        <v>444</v>
      </c>
      <c r="P367" s="7">
        <v>0.2</v>
      </c>
      <c r="Q367" s="81">
        <v>0</v>
      </c>
      <c r="R367" s="81"/>
      <c r="S367" s="81">
        <v>981.7</v>
      </c>
      <c r="T367" s="217" t="s">
        <v>494</v>
      </c>
      <c r="U367" s="81"/>
      <c r="V367" s="81"/>
      <c r="X367" s="174">
        <v>6.5</v>
      </c>
      <c r="Y367" s="174">
        <v>1.4</v>
      </c>
      <c r="AH367" s="85">
        <f t="shared" si="41"/>
        <v>6.8062058612105245</v>
      </c>
      <c r="AI367" s="85">
        <f t="shared" si="42"/>
        <v>6.6609578655798565</v>
      </c>
      <c r="AJ367" s="85">
        <f t="shared" si="43"/>
        <v>6.4212578655798564</v>
      </c>
      <c r="AK367" s="85">
        <f t="shared" si="44"/>
        <v>0.6920227756479793</v>
      </c>
    </row>
    <row r="368" spans="1:37" ht="11.25">
      <c r="A368" s="178">
        <v>39808</v>
      </c>
      <c r="B368" s="162">
        <v>0.3</v>
      </c>
      <c r="C368" s="7">
        <v>0.2</v>
      </c>
      <c r="D368" s="81">
        <v>8.1</v>
      </c>
      <c r="E368" s="81">
        <v>-0.4</v>
      </c>
      <c r="F368" s="63">
        <f t="shared" si="39"/>
        <v>3.8499999999999996</v>
      </c>
      <c r="G368" s="63">
        <f t="shared" si="45"/>
        <v>97.99681264841334</v>
      </c>
      <c r="H368" s="60">
        <f t="shared" si="40"/>
        <v>0.021362267383496347</v>
      </c>
      <c r="I368" s="164">
        <v>-5.2</v>
      </c>
      <c r="J368" s="170">
        <v>8</v>
      </c>
      <c r="K368" s="81" t="s">
        <v>445</v>
      </c>
      <c r="L368" s="81">
        <v>1</v>
      </c>
      <c r="M368" s="81"/>
      <c r="N368" s="81">
        <v>36.1</v>
      </c>
      <c r="O368" s="81" t="s">
        <v>444</v>
      </c>
      <c r="P368" s="7">
        <v>4.9</v>
      </c>
      <c r="Q368" s="81">
        <v>0</v>
      </c>
      <c r="R368" s="81"/>
      <c r="S368" s="81">
        <v>995.5</v>
      </c>
      <c r="T368" s="217" t="s">
        <v>423</v>
      </c>
      <c r="U368" s="81"/>
      <c r="V368" s="81"/>
      <c r="X368" s="174">
        <v>6.7</v>
      </c>
      <c r="Y368" s="174">
        <v>1.4</v>
      </c>
      <c r="AH368" s="85">
        <f t="shared" si="41"/>
        <v>6.2415228818137685</v>
      </c>
      <c r="AI368" s="85">
        <f t="shared" si="42"/>
        <v>6.196393484898889</v>
      </c>
      <c r="AJ368" s="85">
        <f t="shared" si="43"/>
        <v>6.116493484898888</v>
      </c>
      <c r="AK368" s="85">
        <f t="shared" si="44"/>
        <v>0.021362267383496347</v>
      </c>
    </row>
    <row r="369" spans="1:37" ht="11.25">
      <c r="A369" s="178">
        <v>39809</v>
      </c>
      <c r="B369" s="162">
        <v>8.1</v>
      </c>
      <c r="C369" s="7">
        <v>6</v>
      </c>
      <c r="D369" s="81">
        <v>9.8</v>
      </c>
      <c r="E369" s="81">
        <v>0.3</v>
      </c>
      <c r="F369" s="63">
        <f t="shared" si="39"/>
        <v>5.050000000000001</v>
      </c>
      <c r="G369" s="63">
        <f t="shared" si="45"/>
        <v>71.03897898887962</v>
      </c>
      <c r="H369" s="60">
        <f t="shared" si="40"/>
        <v>3.1738894871377172</v>
      </c>
      <c r="I369" s="164">
        <v>2</v>
      </c>
      <c r="J369" s="81">
        <v>6</v>
      </c>
      <c r="K369" s="81" t="s">
        <v>446</v>
      </c>
      <c r="L369" s="168" t="s">
        <v>422</v>
      </c>
      <c r="M369" s="81"/>
      <c r="N369" s="81">
        <v>41.7</v>
      </c>
      <c r="O369" s="81" t="s">
        <v>447</v>
      </c>
      <c r="P369" s="7">
        <v>0</v>
      </c>
      <c r="Q369" s="81">
        <v>0</v>
      </c>
      <c r="R369" s="81"/>
      <c r="S369" s="81">
        <v>975.7</v>
      </c>
      <c r="T369" s="217" t="s">
        <v>495</v>
      </c>
      <c r="U369" s="81"/>
      <c r="V369" s="81"/>
      <c r="X369" s="174">
        <v>6.5</v>
      </c>
      <c r="Y369" s="174">
        <v>1.7</v>
      </c>
      <c r="AH369" s="85">
        <f t="shared" si="41"/>
        <v>10.795791854163713</v>
      </c>
      <c r="AI369" s="85">
        <f t="shared" si="42"/>
        <v>9.347120306962537</v>
      </c>
      <c r="AJ369" s="85">
        <f t="shared" si="43"/>
        <v>7.669220306962538</v>
      </c>
      <c r="AK369" s="85">
        <f t="shared" si="44"/>
        <v>3.1738894871377172</v>
      </c>
    </row>
    <row r="370" spans="1:37" ht="11.25">
      <c r="A370" s="178">
        <v>39810</v>
      </c>
      <c r="B370" s="162">
        <v>2.1</v>
      </c>
      <c r="C370" s="7">
        <v>1.6</v>
      </c>
      <c r="D370" s="81">
        <v>7.1</v>
      </c>
      <c r="E370" s="81">
        <v>1.7</v>
      </c>
      <c r="F370" s="63">
        <f t="shared" si="39"/>
        <v>4.3999999999999995</v>
      </c>
      <c r="G370" s="63">
        <f t="shared" si="45"/>
        <v>90.860292194784</v>
      </c>
      <c r="H370" s="60">
        <f t="shared" si="40"/>
        <v>0.7661211809659422</v>
      </c>
      <c r="I370" s="164">
        <v>-0.7</v>
      </c>
      <c r="J370" s="81">
        <v>3</v>
      </c>
      <c r="K370" s="81" t="s">
        <v>339</v>
      </c>
      <c r="L370" s="81">
        <v>3</v>
      </c>
      <c r="M370" s="81"/>
      <c r="N370" s="81">
        <v>21</v>
      </c>
      <c r="O370" s="81" t="s">
        <v>446</v>
      </c>
      <c r="P370" s="7">
        <v>0</v>
      </c>
      <c r="Q370" s="81">
        <v>0</v>
      </c>
      <c r="R370" s="81"/>
      <c r="S370" s="81">
        <v>993.4</v>
      </c>
      <c r="T370" s="217" t="s">
        <v>424</v>
      </c>
      <c r="U370" s="81"/>
      <c r="V370" s="81"/>
      <c r="X370" s="174">
        <v>6.6</v>
      </c>
      <c r="Y370" s="174">
        <v>1.6</v>
      </c>
      <c r="AH370" s="85">
        <f t="shared" si="41"/>
        <v>7.105128334021381</v>
      </c>
      <c r="AI370" s="85">
        <f t="shared" si="42"/>
        <v>6.855240365106215</v>
      </c>
      <c r="AJ370" s="85">
        <f t="shared" si="43"/>
        <v>6.455740365106215</v>
      </c>
      <c r="AK370" s="85">
        <f t="shared" si="44"/>
        <v>0.7661211809659422</v>
      </c>
    </row>
    <row r="371" spans="1:37" ht="11.25">
      <c r="A371" s="178">
        <v>39811</v>
      </c>
      <c r="B371" s="162">
        <v>1.1</v>
      </c>
      <c r="C371" s="7">
        <v>0.8</v>
      </c>
      <c r="D371" s="81">
        <v>9.6</v>
      </c>
      <c r="E371" s="81">
        <v>-0.9</v>
      </c>
      <c r="F371" s="63">
        <f t="shared" si="39"/>
        <v>4.35</v>
      </c>
      <c r="G371" s="63">
        <f t="shared" si="45"/>
        <v>94.23430967552756</v>
      </c>
      <c r="H371" s="60">
        <f t="shared" si="40"/>
        <v>0.27864407099391597</v>
      </c>
      <c r="I371" s="164">
        <v>-6.2</v>
      </c>
      <c r="J371" s="81">
        <v>1</v>
      </c>
      <c r="K371" s="81" t="s">
        <v>447</v>
      </c>
      <c r="L371" s="81">
        <v>2</v>
      </c>
      <c r="M371" s="81"/>
      <c r="N371" s="81">
        <v>25.8</v>
      </c>
      <c r="O371" s="81" t="s">
        <v>51</v>
      </c>
      <c r="P371" s="7">
        <v>1.3</v>
      </c>
      <c r="Q371" s="81">
        <v>0</v>
      </c>
      <c r="R371" s="81"/>
      <c r="S371" s="81">
        <v>1013.2</v>
      </c>
      <c r="T371" s="217" t="s">
        <v>501</v>
      </c>
      <c r="U371" s="81"/>
      <c r="V371" s="81"/>
      <c r="X371" s="174">
        <v>6.6</v>
      </c>
      <c r="Y371" s="174">
        <v>1.5</v>
      </c>
      <c r="AH371" s="85">
        <f t="shared" si="41"/>
        <v>6.613154757473732</v>
      </c>
      <c r="AI371" s="85">
        <f t="shared" si="42"/>
        <v>6.471560733479681</v>
      </c>
      <c r="AJ371" s="85">
        <f t="shared" si="43"/>
        <v>6.231860733479681</v>
      </c>
      <c r="AK371" s="85">
        <f t="shared" si="44"/>
        <v>0.27864407099391597</v>
      </c>
    </row>
    <row r="372" spans="1:37" ht="11.25">
      <c r="A372" s="178">
        <v>39812</v>
      </c>
      <c r="B372" s="162">
        <v>9.6</v>
      </c>
      <c r="C372" s="7">
        <v>9</v>
      </c>
      <c r="D372" s="81">
        <v>9.9</v>
      </c>
      <c r="E372" s="81">
        <v>1.1</v>
      </c>
      <c r="F372" s="63">
        <f t="shared" si="39"/>
        <v>5.5</v>
      </c>
      <c r="G372" s="63">
        <f t="shared" si="45"/>
        <v>92.0258560443682</v>
      </c>
      <c r="H372" s="60">
        <f t="shared" si="40"/>
        <v>8.369719414930497</v>
      </c>
      <c r="I372" s="164">
        <v>0.1</v>
      </c>
      <c r="J372" s="81">
        <v>8</v>
      </c>
      <c r="K372" s="81" t="s">
        <v>51</v>
      </c>
      <c r="L372" s="168" t="s">
        <v>422</v>
      </c>
      <c r="M372" s="81"/>
      <c r="N372" s="81">
        <v>39.4</v>
      </c>
      <c r="O372" s="81" t="s">
        <v>339</v>
      </c>
      <c r="P372" s="7">
        <v>1.6</v>
      </c>
      <c r="Q372" s="81">
        <v>0</v>
      </c>
      <c r="R372" s="81"/>
      <c r="S372" s="81">
        <v>998.9</v>
      </c>
      <c r="T372" s="217" t="s">
        <v>429</v>
      </c>
      <c r="U372" s="81"/>
      <c r="V372" s="81"/>
      <c r="X372" s="174">
        <v>6.4</v>
      </c>
      <c r="Y372" s="174">
        <v>1.5</v>
      </c>
      <c r="AH372" s="85">
        <f t="shared" si="41"/>
        <v>11.948265205112428</v>
      </c>
      <c r="AI372" s="85">
        <f t="shared" si="42"/>
        <v>11.474893337456098</v>
      </c>
      <c r="AJ372" s="85">
        <f t="shared" si="43"/>
        <v>10.995493337456098</v>
      </c>
      <c r="AK372" s="85">
        <f t="shared" si="44"/>
        <v>8.369719414930497</v>
      </c>
    </row>
    <row r="373" spans="1:37" ht="11.25">
      <c r="A373" s="179">
        <v>39813</v>
      </c>
      <c r="B373" s="162">
        <v>7.8</v>
      </c>
      <c r="C373" s="7">
        <v>7.2</v>
      </c>
      <c r="D373" s="81">
        <v>8.4</v>
      </c>
      <c r="E373" s="81">
        <v>4</v>
      </c>
      <c r="F373" s="63">
        <f t="shared" si="39"/>
        <v>6.2</v>
      </c>
      <c r="G373" s="63">
        <f t="shared" si="45"/>
        <v>91.44897305223635</v>
      </c>
      <c r="H373" s="60">
        <f t="shared" si="40"/>
        <v>6.496153542391893</v>
      </c>
      <c r="I373" s="164">
        <v>-0.9</v>
      </c>
      <c r="J373" s="81">
        <v>7</v>
      </c>
      <c r="K373" s="81" t="s">
        <v>444</v>
      </c>
      <c r="L373" s="81">
        <v>5</v>
      </c>
      <c r="M373" s="81"/>
      <c r="N373" s="81">
        <v>25.4</v>
      </c>
      <c r="O373" s="81" t="s">
        <v>444</v>
      </c>
      <c r="P373" s="201">
        <v>1.5</v>
      </c>
      <c r="Q373" s="81">
        <v>0</v>
      </c>
      <c r="R373" s="81"/>
      <c r="S373" s="81">
        <v>997.7</v>
      </c>
      <c r="T373" s="217" t="s">
        <v>507</v>
      </c>
      <c r="U373" s="81"/>
      <c r="V373" s="81"/>
      <c r="X373" s="174">
        <v>6.3</v>
      </c>
      <c r="Y373" s="174">
        <v>1.6</v>
      </c>
      <c r="AH373" s="85">
        <f t="shared" si="41"/>
        <v>10.57743042767468</v>
      </c>
      <c r="AI373" s="85">
        <f t="shared" si="42"/>
        <v>10.152351501423265</v>
      </c>
      <c r="AJ373" s="85">
        <f t="shared" si="43"/>
        <v>9.672951501423265</v>
      </c>
      <c r="AK373" s="85">
        <f t="shared" si="44"/>
        <v>6.496153542391893</v>
      </c>
    </row>
    <row r="374" spans="2:20" s="175" customFormat="1" ht="11.25">
      <c r="B374" s="176"/>
      <c r="C374" s="176"/>
      <c r="G374" s="244">
        <f>SUM(G9:G373)/365</f>
        <v>86.83219068763373</v>
      </c>
      <c r="P374" s="176"/>
      <c r="S374" s="175">
        <f>SUM(S9:S373)/365</f>
        <v>1014.9205479452055</v>
      </c>
      <c r="T374" s="223"/>
    </row>
    <row r="375" spans="2:16" ht="11.25">
      <c r="B375" s="5" t="s">
        <v>169</v>
      </c>
      <c r="D375" s="7" t="s">
        <v>276</v>
      </c>
      <c r="E375" s="5" t="s">
        <v>275</v>
      </c>
      <c r="F375" s="87" t="s">
        <v>277</v>
      </c>
      <c r="I375" s="5" t="s">
        <v>414</v>
      </c>
      <c r="J375" s="85" t="s">
        <v>282</v>
      </c>
      <c r="P375" s="5" t="s">
        <v>463</v>
      </c>
    </row>
    <row r="376" spans="2:16" ht="11.25">
      <c r="B376" s="81">
        <f>COUNTIF(B9:B373,"&lt;0")</f>
        <v>25</v>
      </c>
      <c r="D376" s="81">
        <f>COUNTIF(D9:D373,"&lt;0")</f>
        <v>3</v>
      </c>
      <c r="E376" s="7">
        <f>COUNTIF(E9:E373,"&lt;0")</f>
        <v>79</v>
      </c>
      <c r="F376" s="5">
        <f>SUM(F9:F373)/365</f>
        <v>9.40164383561644</v>
      </c>
      <c r="I376" s="81">
        <f>COUNTIF(I9:I373,"&lt;0")</f>
        <v>126</v>
      </c>
      <c r="J376" s="5">
        <f>SUM(J9:J373)/365/8*100</f>
        <v>69.58904109589041</v>
      </c>
      <c r="P376" s="7">
        <f>COUNTIF(P9:P373,"&gt;0.1")</f>
        <v>181</v>
      </c>
    </row>
    <row r="377" ht="11.25">
      <c r="P377" s="5" t="s">
        <v>439</v>
      </c>
    </row>
    <row r="378" ht="11.25">
      <c r="P378" s="7">
        <f>COUNTIF(P9:P373,"&gt;0.9")</f>
        <v>119</v>
      </c>
    </row>
    <row r="379" spans="11:16" ht="11.25">
      <c r="K379" s="118"/>
      <c r="L379" s="177">
        <f>COUNTIF(K9:K373,"=N")</f>
        <v>7</v>
      </c>
      <c r="P379" s="167" t="s">
        <v>245</v>
      </c>
    </row>
    <row r="380" spans="11:16" ht="11.25">
      <c r="K380" s="118"/>
      <c r="L380" s="177">
        <f>COUNTIF(K9:K373,"=NNE")</f>
        <v>2</v>
      </c>
      <c r="P380" s="87">
        <f>COUNTIF(P9:P373,"&gt;0.1")</f>
        <v>181</v>
      </c>
    </row>
    <row r="381" spans="11:12" ht="11.25">
      <c r="K381" s="118"/>
      <c r="L381" s="177">
        <f>COUNTIF(K9:K373,"=NNW")</f>
        <v>7</v>
      </c>
    </row>
    <row r="382" spans="11:12" ht="11.25">
      <c r="K382" s="171" t="s">
        <v>441</v>
      </c>
      <c r="L382" s="171">
        <f>SUM(L379:L381)</f>
        <v>16</v>
      </c>
    </row>
    <row r="383" spans="11:12" ht="11.25">
      <c r="K383" s="171" t="s">
        <v>442</v>
      </c>
      <c r="L383" s="171">
        <f>COUNTIF(K9:K373,"=NE")</f>
        <v>52</v>
      </c>
    </row>
    <row r="384" spans="11:12" ht="11.25">
      <c r="K384" s="118"/>
      <c r="L384" s="118"/>
    </row>
    <row r="385" spans="11:12" ht="11.25">
      <c r="K385" s="118"/>
      <c r="L385" s="177">
        <f>COUNTIF(K9:K373,"=E")</f>
        <v>21</v>
      </c>
    </row>
    <row r="386" spans="11:12" ht="11.25">
      <c r="K386" s="118"/>
      <c r="L386" s="177">
        <f>COUNTIF(K9:K373,"=ENE")</f>
        <v>27</v>
      </c>
    </row>
    <row r="387" spans="11:12" ht="11.25">
      <c r="K387" s="118"/>
      <c r="L387" s="177">
        <f>COUNTIF(K9:K373,"=ESE")</f>
        <v>3</v>
      </c>
    </row>
    <row r="388" spans="11:12" ht="11.25">
      <c r="K388" s="171" t="s">
        <v>443</v>
      </c>
      <c r="L388" s="171">
        <f>SUM(L385:L387)</f>
        <v>51</v>
      </c>
    </row>
    <row r="389" spans="11:12" ht="11.25">
      <c r="K389" s="171" t="s">
        <v>444</v>
      </c>
      <c r="L389" s="171">
        <f>COUNTIF(K9:K373,"=SE")</f>
        <v>28</v>
      </c>
    </row>
    <row r="390" spans="11:12" ht="11.25">
      <c r="K390" s="118"/>
      <c r="L390" s="118"/>
    </row>
    <row r="391" spans="11:12" ht="11.25">
      <c r="K391" s="118"/>
      <c r="L391" s="177">
        <f>COUNTIF(K9:K373,"=S")</f>
        <v>30</v>
      </c>
    </row>
    <row r="392" spans="11:12" ht="11.25">
      <c r="K392" s="118"/>
      <c r="L392" s="177">
        <f>COUNTIF(K9:K373,"=SSE")</f>
        <v>16</v>
      </c>
    </row>
    <row r="393" spans="11:12" ht="11.25">
      <c r="K393" s="118"/>
      <c r="L393" s="177">
        <f>COUNTIF(K9:K373,"=SSW")</f>
        <v>2</v>
      </c>
    </row>
    <row r="394" spans="11:12" ht="11.25">
      <c r="K394" s="171" t="s">
        <v>445</v>
      </c>
      <c r="L394" s="171">
        <f>SUM(L391:L393)</f>
        <v>48</v>
      </c>
    </row>
    <row r="395" spans="11:12" ht="11.25">
      <c r="K395" s="171" t="s">
        <v>446</v>
      </c>
      <c r="L395" s="171">
        <f>COUNTIF(K9:K373,"=SW")</f>
        <v>37</v>
      </c>
    </row>
    <row r="396" spans="11:12" ht="11.25">
      <c r="K396" s="118"/>
      <c r="L396" s="118"/>
    </row>
    <row r="397" spans="11:12" ht="11.25">
      <c r="K397" s="118"/>
      <c r="L397" s="177">
        <f>COUNTIF(K9:K373,"=W")</f>
        <v>34</v>
      </c>
    </row>
    <row r="398" spans="11:12" ht="11.25">
      <c r="K398" s="118"/>
      <c r="L398" s="177">
        <f>COUNTIF(K9:K373,"=WSW")</f>
        <v>32</v>
      </c>
    </row>
    <row r="399" spans="11:12" ht="11.25">
      <c r="K399" s="118"/>
      <c r="L399" s="177">
        <f>COUNTIF(K9:K373,"=WNW")</f>
        <v>12</v>
      </c>
    </row>
    <row r="400" spans="11:12" ht="11.25">
      <c r="K400" s="171" t="s">
        <v>447</v>
      </c>
      <c r="L400" s="171">
        <f>SUM(L397:L399)</f>
        <v>78</v>
      </c>
    </row>
    <row r="401" spans="11:12" ht="11.25">
      <c r="K401" s="171" t="s">
        <v>448</v>
      </c>
      <c r="L401" s="171">
        <f>COUNTIF(K9:K373,"=NW")</f>
        <v>45</v>
      </c>
    </row>
  </sheetData>
  <sheetProtection password="CB5B" sheet="1" objects="1" scenarios="1"/>
  <conditionalFormatting sqref="D9:D67">
    <cfRule type="cellIs" priority="1" dxfId="0" operator="between" stopIfTrue="1">
      <formula>0</formula>
      <formula>4.9</formula>
    </cfRule>
    <cfRule type="cellIs" priority="2" dxfId="1" operator="between" stopIfTrue="1">
      <formula>5</formula>
      <formula>9.9</formula>
    </cfRule>
    <cfRule type="cellIs" priority="3" dxfId="2" operator="between" stopIfTrue="1">
      <formula>10</formula>
      <formula>14.9</formula>
    </cfRule>
  </conditionalFormatting>
  <conditionalFormatting sqref="D282:D312 D68:D128 E129:E251">
    <cfRule type="cellIs" priority="4" dxfId="1" operator="between" stopIfTrue="1">
      <formula>5</formula>
      <formula>9.9</formula>
    </cfRule>
    <cfRule type="cellIs" priority="5" dxfId="2" operator="between" stopIfTrue="1">
      <formula>10</formula>
      <formula>14.9</formula>
    </cfRule>
    <cfRule type="cellIs" priority="6" dxfId="3" operator="between" stopIfTrue="1">
      <formula>15</formula>
      <formula>20.9</formula>
    </cfRule>
  </conditionalFormatting>
  <conditionalFormatting sqref="D313:D373 E252:E281 E99:E128">
    <cfRule type="cellIs" priority="7" dxfId="4" operator="between" stopIfTrue="1">
      <formula>0</formula>
      <formula>4.9</formula>
    </cfRule>
    <cfRule type="cellIs" priority="8" dxfId="1" operator="between" stopIfTrue="1">
      <formula>5</formula>
      <formula>9.9</formula>
    </cfRule>
    <cfRule type="cellIs" priority="9" dxfId="2" operator="between" stopIfTrue="1">
      <formula>10</formula>
      <formula>14.9</formula>
    </cfRule>
  </conditionalFormatting>
  <conditionalFormatting sqref="D252:D281">
    <cfRule type="cellIs" priority="10" dxfId="2" operator="between" stopIfTrue="1">
      <formula>10</formula>
      <formula>14.9</formula>
    </cfRule>
    <cfRule type="cellIs" priority="11" dxfId="3" operator="between" stopIfTrue="1">
      <formula>15</formula>
      <formula>20.9</formula>
    </cfRule>
    <cfRule type="cellIs" priority="12" dxfId="5" operator="between" stopIfTrue="1">
      <formula>21</formula>
      <formula>24.9</formula>
    </cfRule>
  </conditionalFormatting>
  <conditionalFormatting sqref="D129:D159">
    <cfRule type="cellIs" priority="13" dxfId="2" operator="between" stopIfTrue="1">
      <formula>10</formula>
      <formula>14.9</formula>
    </cfRule>
    <cfRule type="cellIs" priority="14" dxfId="3" operator="between" stopIfTrue="1">
      <formula>14.9</formula>
      <formula>20.9</formula>
    </cfRule>
    <cfRule type="cellIs" priority="15" dxfId="5" operator="between" stopIfTrue="1">
      <formula>21</formula>
      <formula>24.9</formula>
    </cfRule>
  </conditionalFormatting>
  <conditionalFormatting sqref="D160:D251">
    <cfRule type="cellIs" priority="16" dxfId="3" operator="between" stopIfTrue="1">
      <formula>15</formula>
      <formula>20.9</formula>
    </cfRule>
    <cfRule type="cellIs" priority="17" dxfId="5" operator="between" stopIfTrue="1">
      <formula>21</formula>
      <formula>24.9</formula>
    </cfRule>
    <cfRule type="cellIs" priority="18" dxfId="6" operator="between" stopIfTrue="1">
      <formula>25</formula>
      <formula>29.9</formula>
    </cfRule>
  </conditionalFormatting>
  <conditionalFormatting sqref="P9:P373">
    <cfRule type="cellIs" priority="19" dxfId="7" operator="between" stopIfTrue="1">
      <formula>0.1</formula>
      <formula>99</formula>
    </cfRule>
  </conditionalFormatting>
  <conditionalFormatting sqref="I1:I65536 B1:C65536 E1:E8 E374:E65536">
    <cfRule type="cellIs" priority="20" dxfId="8" operator="lessThan" stopIfTrue="1">
      <formula>0</formula>
    </cfRule>
  </conditionalFormatting>
  <conditionalFormatting sqref="E282:E373 E9:E98">
    <cfRule type="cellIs" priority="21" dxfId="9" operator="between" stopIfTrue="1">
      <formula>-4.9</formula>
      <formula>-0.1</formula>
    </cfRule>
    <cfRule type="cellIs" priority="22" dxfId="4" operator="between" stopIfTrue="1">
      <formula>0</formula>
      <formula>4.9</formula>
    </cfRule>
    <cfRule type="cellIs" priority="23" dxfId="1" operator="between" stopIfTrue="1">
      <formula>5</formula>
      <formula>9.9</formula>
    </cfRule>
  </conditionalFormatting>
  <conditionalFormatting sqref="N1:N65536">
    <cfRule type="cellIs" priority="24" dxfId="8" operator="greaterThan" stopIfTrue="1">
      <formula>38.9</formula>
    </cfRule>
  </conditionalFormatting>
  <printOptions/>
  <pageMargins left="0.75" right="0.75" top="1" bottom="1" header="0.5" footer="0.5"/>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57"/>
  <sheetViews>
    <sheetView workbookViewId="0" topLeftCell="A1">
      <selection activeCell="M16" sqref="M16"/>
    </sheetView>
  </sheetViews>
  <sheetFormatPr defaultColWidth="9.140625" defaultRowHeight="12.75"/>
  <sheetData>
    <row r="1" spans="1:18" ht="12.75">
      <c r="A1" s="9" t="s">
        <v>69</v>
      </c>
      <c r="B1" s="9"/>
      <c r="C1" s="9"/>
      <c r="D1" s="9"/>
      <c r="E1" s="9"/>
      <c r="F1" s="10"/>
      <c r="G1" s="9"/>
      <c r="H1" s="10"/>
      <c r="I1" s="9"/>
      <c r="J1" s="9"/>
      <c r="K1" s="9"/>
      <c r="L1" s="9"/>
      <c r="M1" s="9"/>
      <c r="N1" s="9"/>
      <c r="O1" s="9"/>
      <c r="P1" s="9"/>
      <c r="Q1" s="9"/>
      <c r="R1" s="9"/>
    </row>
    <row r="2" spans="1:18" ht="20.25">
      <c r="A2" s="9"/>
      <c r="B2" s="9"/>
      <c r="C2" s="11"/>
      <c r="D2" s="9"/>
      <c r="E2" s="9"/>
      <c r="F2" s="10"/>
      <c r="G2" s="9"/>
      <c r="H2" s="10"/>
      <c r="I2" s="9"/>
      <c r="J2" s="9"/>
      <c r="K2" s="9"/>
      <c r="L2" s="9"/>
      <c r="M2" s="9"/>
      <c r="N2" s="9"/>
      <c r="O2" s="9"/>
      <c r="P2" s="9"/>
      <c r="Q2" s="9"/>
      <c r="R2" s="9"/>
    </row>
    <row r="3" spans="1:18" ht="76.5">
      <c r="A3" s="12" t="s">
        <v>70</v>
      </c>
      <c r="B3" s="13" t="s">
        <v>418</v>
      </c>
      <c r="C3" s="14" t="s">
        <v>419</v>
      </c>
      <c r="D3" s="15" t="s">
        <v>420</v>
      </c>
      <c r="E3" s="9"/>
      <c r="F3" s="19" t="s">
        <v>258</v>
      </c>
      <c r="G3" s="16"/>
      <c r="H3" s="15" t="s">
        <v>421</v>
      </c>
      <c r="I3" s="9"/>
      <c r="J3" s="9"/>
      <c r="K3" s="12" t="s">
        <v>70</v>
      </c>
      <c r="L3" s="17" t="s">
        <v>97</v>
      </c>
      <c r="M3" s="14" t="s">
        <v>419</v>
      </c>
      <c r="N3" s="15" t="s">
        <v>98</v>
      </c>
      <c r="O3" s="18"/>
      <c r="P3" s="19" t="s">
        <v>259</v>
      </c>
      <c r="Q3" s="16"/>
      <c r="R3" s="15" t="s">
        <v>260</v>
      </c>
    </row>
    <row r="4" spans="1:18" ht="12.75">
      <c r="A4" s="20" t="s">
        <v>99</v>
      </c>
      <c r="B4" s="21">
        <v>4.2</v>
      </c>
      <c r="C4" s="78">
        <v>3</v>
      </c>
      <c r="D4" s="79">
        <f aca="true" t="shared" si="0" ref="D4:D15">SUM(C4-B4)</f>
        <v>-1.2000000000000002</v>
      </c>
      <c r="E4" s="9"/>
      <c r="F4" s="22"/>
      <c r="G4" s="18"/>
      <c r="H4" s="23">
        <f aca="true" t="shared" si="1" ref="H4:H15">SUM(F4-B4)</f>
        <v>-4.2</v>
      </c>
      <c r="I4" s="9"/>
      <c r="J4" s="9"/>
      <c r="K4" s="20" t="s">
        <v>99</v>
      </c>
      <c r="L4" s="21">
        <v>3.7</v>
      </c>
      <c r="M4" s="78">
        <v>3</v>
      </c>
      <c r="N4" s="79">
        <f aca="true" t="shared" si="2" ref="N4:N15">SUM(M4-L4)</f>
        <v>-0.7000000000000002</v>
      </c>
      <c r="O4" s="18"/>
      <c r="P4" s="22"/>
      <c r="Q4" s="18"/>
      <c r="R4" s="23">
        <f aca="true" t="shared" si="3" ref="R4:R15">SUM(P4-B4)</f>
        <v>-4.2</v>
      </c>
    </row>
    <row r="5" spans="1:18" ht="12.75">
      <c r="A5" s="20" t="s">
        <v>100</v>
      </c>
      <c r="B5" s="21">
        <v>4.2</v>
      </c>
      <c r="C5" s="78">
        <v>2.8</v>
      </c>
      <c r="D5" s="79">
        <f t="shared" si="0"/>
        <v>-1.4000000000000004</v>
      </c>
      <c r="E5" s="9"/>
      <c r="F5" s="22"/>
      <c r="G5" s="18"/>
      <c r="H5" s="23">
        <f t="shared" si="1"/>
        <v>-4.2</v>
      </c>
      <c r="I5" s="9"/>
      <c r="J5" s="9"/>
      <c r="K5" s="20" t="s">
        <v>100</v>
      </c>
      <c r="L5" s="21">
        <v>4.2</v>
      </c>
      <c r="M5" s="78">
        <v>2.8</v>
      </c>
      <c r="N5" s="79">
        <f t="shared" si="2"/>
        <v>-1.4000000000000004</v>
      </c>
      <c r="O5" s="18"/>
      <c r="P5" s="24"/>
      <c r="Q5" s="18"/>
      <c r="R5" s="25">
        <f t="shared" si="3"/>
        <v>-4.2</v>
      </c>
    </row>
    <row r="6" spans="1:18" ht="12.75">
      <c r="A6" s="20" t="s">
        <v>101</v>
      </c>
      <c r="B6" s="21">
        <v>6.3</v>
      </c>
      <c r="C6" s="78">
        <v>2.3</v>
      </c>
      <c r="D6" s="79">
        <f t="shared" si="0"/>
        <v>-4</v>
      </c>
      <c r="E6" s="9"/>
      <c r="F6" s="26"/>
      <c r="G6" s="27"/>
      <c r="H6" s="28">
        <f t="shared" si="1"/>
        <v>-6.3</v>
      </c>
      <c r="I6" s="9"/>
      <c r="J6" s="9"/>
      <c r="K6" s="20" t="s">
        <v>101</v>
      </c>
      <c r="L6" s="21">
        <v>6.3</v>
      </c>
      <c r="M6" s="78">
        <v>2.3</v>
      </c>
      <c r="N6" s="79">
        <f t="shared" si="2"/>
        <v>-4</v>
      </c>
      <c r="O6" s="18"/>
      <c r="P6" s="26"/>
      <c r="Q6" s="18"/>
      <c r="R6" s="28">
        <f t="shared" si="3"/>
        <v>-6.3</v>
      </c>
    </row>
    <row r="7" spans="1:18" ht="12.75">
      <c r="A7" s="20" t="s">
        <v>102</v>
      </c>
      <c r="B7" s="21">
        <v>8.1</v>
      </c>
      <c r="C7" s="78">
        <v>7.5</v>
      </c>
      <c r="D7" s="79">
        <f t="shared" si="0"/>
        <v>-0.5999999999999996</v>
      </c>
      <c r="E7" s="9"/>
      <c r="F7" s="26"/>
      <c r="G7" s="27"/>
      <c r="H7" s="28">
        <f t="shared" si="1"/>
        <v>-8.1</v>
      </c>
      <c r="I7" s="9"/>
      <c r="J7" s="9"/>
      <c r="K7" s="20" t="s">
        <v>102</v>
      </c>
      <c r="L7" s="21">
        <v>7.7</v>
      </c>
      <c r="M7" s="78">
        <v>7.5</v>
      </c>
      <c r="N7" s="79">
        <f t="shared" si="2"/>
        <v>-0.20000000000000018</v>
      </c>
      <c r="O7" s="18"/>
      <c r="P7" s="26"/>
      <c r="Q7" s="18"/>
      <c r="R7" s="28">
        <f t="shared" si="3"/>
        <v>-8.1</v>
      </c>
    </row>
    <row r="8" spans="1:18" ht="12.75">
      <c r="A8" s="20" t="s">
        <v>286</v>
      </c>
      <c r="B8" s="21">
        <v>11.3</v>
      </c>
      <c r="C8" s="78">
        <v>10.7</v>
      </c>
      <c r="D8" s="79">
        <f t="shared" si="0"/>
        <v>-0.6000000000000014</v>
      </c>
      <c r="E8" s="9"/>
      <c r="F8" s="26"/>
      <c r="G8" s="29"/>
      <c r="H8" s="28">
        <f t="shared" si="1"/>
        <v>-11.3</v>
      </c>
      <c r="I8" s="9"/>
      <c r="J8" s="9"/>
      <c r="K8" s="20" t="s">
        <v>286</v>
      </c>
      <c r="L8" s="21">
        <v>11.4</v>
      </c>
      <c r="M8" s="78">
        <v>10.7</v>
      </c>
      <c r="N8" s="79">
        <f t="shared" si="2"/>
        <v>-0.7000000000000011</v>
      </c>
      <c r="O8" s="18"/>
      <c r="P8" s="26"/>
      <c r="Q8" s="18"/>
      <c r="R8" s="28">
        <f t="shared" si="3"/>
        <v>-11.3</v>
      </c>
    </row>
    <row r="9" spans="1:18" ht="12.75">
      <c r="A9" s="20" t="s">
        <v>103</v>
      </c>
      <c r="B9" s="21">
        <v>14.1</v>
      </c>
      <c r="C9" s="78">
        <v>14</v>
      </c>
      <c r="D9" s="79">
        <f t="shared" si="0"/>
        <v>-0.09999999999999964</v>
      </c>
      <c r="E9" s="9"/>
      <c r="F9" s="26"/>
      <c r="G9" s="29"/>
      <c r="H9" s="28">
        <f t="shared" si="1"/>
        <v>-14.1</v>
      </c>
      <c r="I9" s="9"/>
      <c r="J9" s="9"/>
      <c r="K9" s="20" t="s">
        <v>103</v>
      </c>
      <c r="L9" s="21">
        <v>14.3</v>
      </c>
      <c r="M9" s="78">
        <v>14</v>
      </c>
      <c r="N9" s="79">
        <f t="shared" si="2"/>
        <v>-0.3000000000000007</v>
      </c>
      <c r="O9" s="18"/>
      <c r="P9" s="26"/>
      <c r="Q9" s="18"/>
      <c r="R9" s="28">
        <f t="shared" si="3"/>
        <v>-14.1</v>
      </c>
    </row>
    <row r="10" spans="1:18" ht="12.75">
      <c r="A10" s="20" t="s">
        <v>104</v>
      </c>
      <c r="B10" s="21">
        <v>16.5</v>
      </c>
      <c r="C10" s="231">
        <v>18.5</v>
      </c>
      <c r="D10" s="232">
        <f t="shared" si="0"/>
        <v>2</v>
      </c>
      <c r="E10" s="9"/>
      <c r="F10" s="22"/>
      <c r="G10" s="27"/>
      <c r="H10" s="23">
        <f t="shared" si="1"/>
        <v>-16.5</v>
      </c>
      <c r="I10" s="9"/>
      <c r="J10" s="9"/>
      <c r="K10" s="20" t="s">
        <v>104</v>
      </c>
      <c r="L10" s="21">
        <v>16.7</v>
      </c>
      <c r="M10" s="231">
        <v>18.5</v>
      </c>
      <c r="N10" s="232">
        <f>SUM(M10-L10)</f>
        <v>1.8000000000000007</v>
      </c>
      <c r="O10" s="18"/>
      <c r="P10" s="22"/>
      <c r="Q10" s="18"/>
      <c r="R10" s="23">
        <f t="shared" si="3"/>
        <v>-16.5</v>
      </c>
    </row>
    <row r="11" spans="1:18" ht="12.75">
      <c r="A11" s="20" t="s">
        <v>105</v>
      </c>
      <c r="B11" s="21">
        <v>16.2</v>
      </c>
      <c r="C11" s="231">
        <v>16.9</v>
      </c>
      <c r="D11" s="238">
        <f t="shared" si="0"/>
        <v>0.6999999999999993</v>
      </c>
      <c r="E11" s="9"/>
      <c r="F11" s="26"/>
      <c r="G11" s="18"/>
      <c r="H11" s="28">
        <f t="shared" si="1"/>
        <v>-16.2</v>
      </c>
      <c r="I11" s="9"/>
      <c r="J11" s="9"/>
      <c r="K11" s="20" t="s">
        <v>105</v>
      </c>
      <c r="L11" s="21">
        <v>16.4</v>
      </c>
      <c r="M11" s="231">
        <v>16.9</v>
      </c>
      <c r="N11" s="238">
        <f t="shared" si="2"/>
        <v>0.5</v>
      </c>
      <c r="O11" s="18"/>
      <c r="P11" s="26"/>
      <c r="Q11" s="18"/>
      <c r="R11" s="28">
        <f t="shared" si="3"/>
        <v>-16.2</v>
      </c>
    </row>
    <row r="12" spans="1:18" ht="12.75">
      <c r="A12" s="20" t="s">
        <v>106</v>
      </c>
      <c r="B12" s="21">
        <v>13.7</v>
      </c>
      <c r="C12" s="78">
        <v>13.6</v>
      </c>
      <c r="D12" s="79">
        <f t="shared" si="0"/>
        <v>-0.09999999999999964</v>
      </c>
      <c r="E12" s="9"/>
      <c r="F12" s="26"/>
      <c r="G12" s="18"/>
      <c r="H12" s="28">
        <f t="shared" si="1"/>
        <v>-13.7</v>
      </c>
      <c r="I12" s="9"/>
      <c r="J12" s="9"/>
      <c r="K12" s="20" t="s">
        <v>106</v>
      </c>
      <c r="L12" s="21">
        <v>13.5</v>
      </c>
      <c r="M12" s="231">
        <v>13.6</v>
      </c>
      <c r="N12" s="238">
        <f t="shared" si="2"/>
        <v>0.09999999999999964</v>
      </c>
      <c r="O12" s="18"/>
      <c r="P12" s="26"/>
      <c r="Q12" s="18"/>
      <c r="R12" s="28">
        <f t="shared" si="3"/>
        <v>-13.7</v>
      </c>
    </row>
    <row r="13" spans="1:18" ht="12.75">
      <c r="A13" s="20" t="s">
        <v>107</v>
      </c>
      <c r="B13" s="21">
        <v>10.4</v>
      </c>
      <c r="C13" s="231">
        <v>11.9</v>
      </c>
      <c r="D13" s="238">
        <f t="shared" si="0"/>
        <v>1.5</v>
      </c>
      <c r="E13" s="9"/>
      <c r="F13" s="26"/>
      <c r="G13" s="18"/>
      <c r="H13" s="28">
        <f t="shared" si="1"/>
        <v>-10.4</v>
      </c>
      <c r="I13" s="9"/>
      <c r="J13" s="9"/>
      <c r="K13" s="20" t="s">
        <v>107</v>
      </c>
      <c r="L13" s="21">
        <v>10.2</v>
      </c>
      <c r="M13" s="231">
        <v>11.9</v>
      </c>
      <c r="N13" s="238">
        <f t="shared" si="2"/>
        <v>1.700000000000001</v>
      </c>
      <c r="O13" s="18"/>
      <c r="P13" s="26"/>
      <c r="Q13" s="18"/>
      <c r="R13" s="28">
        <f t="shared" si="3"/>
        <v>-10.4</v>
      </c>
    </row>
    <row r="14" spans="1:18" ht="12.75">
      <c r="A14" s="20" t="s">
        <v>108</v>
      </c>
      <c r="B14" s="21">
        <v>6.9</v>
      </c>
      <c r="C14" s="78">
        <v>5.3</v>
      </c>
      <c r="D14" s="79">
        <f t="shared" si="0"/>
        <v>-1.6000000000000005</v>
      </c>
      <c r="E14" s="9"/>
      <c r="F14" s="26"/>
      <c r="G14" s="18"/>
      <c r="H14" s="32">
        <f t="shared" si="1"/>
        <v>-6.9</v>
      </c>
      <c r="I14" s="9"/>
      <c r="J14" s="9"/>
      <c r="K14" s="20" t="s">
        <v>108</v>
      </c>
      <c r="L14" s="21">
        <v>6.1</v>
      </c>
      <c r="M14" s="78">
        <v>5.3</v>
      </c>
      <c r="N14" s="79">
        <f t="shared" si="2"/>
        <v>-0.7999999999999998</v>
      </c>
      <c r="O14" s="18"/>
      <c r="P14" s="26"/>
      <c r="Q14" s="18"/>
      <c r="R14" s="32">
        <f t="shared" si="3"/>
        <v>-6.9</v>
      </c>
    </row>
    <row r="15" spans="1:18" ht="12.75">
      <c r="A15" s="20" t="s">
        <v>109</v>
      </c>
      <c r="B15" s="21">
        <v>5.1</v>
      </c>
      <c r="C15" s="30">
        <v>5.7</v>
      </c>
      <c r="D15" s="31">
        <f t="shared" si="0"/>
        <v>0.6000000000000005</v>
      </c>
      <c r="E15" s="9"/>
      <c r="F15" s="22"/>
      <c r="G15" s="18"/>
      <c r="H15" s="32">
        <f t="shared" si="1"/>
        <v>-5.1</v>
      </c>
      <c r="I15" s="9"/>
      <c r="J15" s="9"/>
      <c r="K15" s="20" t="s">
        <v>109</v>
      </c>
      <c r="L15" s="21">
        <v>4.3</v>
      </c>
      <c r="M15" s="30">
        <v>5.7</v>
      </c>
      <c r="N15" s="31">
        <f t="shared" si="2"/>
        <v>1.4000000000000004</v>
      </c>
      <c r="O15" s="18"/>
      <c r="P15" s="22"/>
      <c r="Q15" s="18"/>
      <c r="R15" s="32">
        <f t="shared" si="3"/>
        <v>-5.1</v>
      </c>
    </row>
    <row r="16" spans="1:18" ht="12.75">
      <c r="A16" s="20" t="s">
        <v>457</v>
      </c>
      <c r="B16" s="21">
        <f>SUM(B4:B15)/12</f>
        <v>9.75</v>
      </c>
      <c r="C16" s="33">
        <f>SUM(C4:C15)/12</f>
        <v>9.35</v>
      </c>
      <c r="D16" s="34">
        <f>SUM(D4:D15)/12</f>
        <v>-0.40000000000000013</v>
      </c>
      <c r="E16" s="9"/>
      <c r="F16" s="35">
        <f>SUM(F4:F15)/12</f>
        <v>0</v>
      </c>
      <c r="G16" s="18"/>
      <c r="H16" s="36">
        <f>SUM(H4:H15)/12</f>
        <v>-9.75</v>
      </c>
      <c r="I16" s="9"/>
      <c r="J16" s="9"/>
      <c r="K16" s="20" t="s">
        <v>457</v>
      </c>
      <c r="L16" s="21">
        <v>9.6</v>
      </c>
      <c r="M16" s="33">
        <f>SUM(M4:M15)/12</f>
        <v>9.35</v>
      </c>
      <c r="N16" s="34">
        <f>SUM(N4:N15)/12</f>
        <v>-0.2166666666666667</v>
      </c>
      <c r="O16" s="18"/>
      <c r="P16" s="35">
        <f>SUM(P4:P15)/12</f>
        <v>0</v>
      </c>
      <c r="Q16" s="18"/>
      <c r="R16" s="36">
        <f>SUM(R4:R15)/12</f>
        <v>-9.75</v>
      </c>
    </row>
    <row r="17" spans="1:18" ht="12.75">
      <c r="A17" s="37"/>
      <c r="B17" s="38"/>
      <c r="C17" s="38"/>
      <c r="D17" s="39"/>
      <c r="E17" s="9"/>
      <c r="F17" s="37"/>
      <c r="G17" s="38"/>
      <c r="H17" s="39"/>
      <c r="I17" s="9"/>
      <c r="J17" s="9"/>
      <c r="K17" s="37"/>
      <c r="L17" s="38"/>
      <c r="M17" s="38"/>
      <c r="N17" s="39"/>
      <c r="O17" s="9"/>
      <c r="P17" s="37"/>
      <c r="Q17" s="38"/>
      <c r="R17" s="39"/>
    </row>
    <row r="18" spans="1:18" ht="12.75">
      <c r="A18" s="9"/>
      <c r="B18" s="9"/>
      <c r="C18" s="9"/>
      <c r="D18" s="9"/>
      <c r="E18" s="9"/>
      <c r="F18" s="9"/>
      <c r="G18" s="9"/>
      <c r="H18" s="9"/>
      <c r="I18" s="9"/>
      <c r="J18" s="9"/>
      <c r="K18" s="9"/>
      <c r="L18" s="9"/>
      <c r="M18" s="9"/>
      <c r="N18" s="9"/>
      <c r="O18" s="9"/>
      <c r="P18" s="9"/>
      <c r="Q18" s="9"/>
      <c r="R18" s="9"/>
    </row>
    <row r="19" spans="1:18" ht="12.75">
      <c r="A19" s="9"/>
      <c r="B19" s="9"/>
      <c r="C19" s="9"/>
      <c r="D19" s="9"/>
      <c r="E19" s="9"/>
      <c r="F19" s="9"/>
      <c r="G19" s="9"/>
      <c r="H19" s="9"/>
      <c r="I19" s="9"/>
      <c r="J19" s="9"/>
      <c r="K19" s="9"/>
      <c r="L19" s="9"/>
      <c r="M19" s="9"/>
      <c r="N19" s="9"/>
      <c r="O19" s="9"/>
      <c r="P19" s="9"/>
      <c r="Q19" s="9"/>
      <c r="R19" s="9"/>
    </row>
    <row r="20" spans="1:18" ht="12.75">
      <c r="A20" s="9"/>
      <c r="B20" s="9"/>
      <c r="C20" s="9"/>
      <c r="D20" s="9"/>
      <c r="E20" s="9"/>
      <c r="F20" s="9"/>
      <c r="G20" s="9"/>
      <c r="H20" s="9"/>
      <c r="I20" s="9"/>
      <c r="J20" s="9"/>
      <c r="K20" s="9"/>
      <c r="L20" s="9"/>
      <c r="M20" s="9"/>
      <c r="N20" s="9"/>
      <c r="O20" s="9"/>
      <c r="P20" s="9"/>
      <c r="Q20" s="9"/>
      <c r="R20" s="9"/>
    </row>
    <row r="21" spans="1:18" ht="12.75">
      <c r="A21" s="9"/>
      <c r="B21" s="9"/>
      <c r="C21" s="9"/>
      <c r="D21" s="9"/>
      <c r="E21" s="9"/>
      <c r="F21" s="9"/>
      <c r="G21" s="9"/>
      <c r="H21" s="9"/>
      <c r="I21" s="9"/>
      <c r="J21" s="9"/>
      <c r="K21" s="9"/>
      <c r="L21" s="9"/>
      <c r="M21" s="9"/>
      <c r="N21" s="9"/>
      <c r="O21" s="9"/>
      <c r="P21" s="9"/>
      <c r="Q21" s="9"/>
      <c r="R21" s="9"/>
    </row>
    <row r="22" spans="1:18" ht="23.25">
      <c r="A22" s="40" t="s">
        <v>45</v>
      </c>
      <c r="B22" s="9"/>
      <c r="C22" s="9"/>
      <c r="D22" s="9"/>
      <c r="E22" s="9"/>
      <c r="F22" s="9"/>
      <c r="G22" s="9"/>
      <c r="H22" s="9"/>
      <c r="I22" s="9"/>
      <c r="J22" s="9"/>
      <c r="K22" s="9"/>
      <c r="L22" s="9"/>
      <c r="M22" s="9"/>
      <c r="N22" s="9"/>
      <c r="O22" s="9"/>
      <c r="P22" s="9"/>
      <c r="Q22" s="9"/>
      <c r="R22" s="9"/>
    </row>
    <row r="23" spans="1:18" ht="12.75">
      <c r="A23" s="9"/>
      <c r="B23" s="9"/>
      <c r="C23" s="9"/>
      <c r="D23" s="9"/>
      <c r="E23" s="9"/>
      <c r="F23" s="9"/>
      <c r="G23" s="9"/>
      <c r="H23" s="9"/>
      <c r="I23" s="9"/>
      <c r="J23" s="9"/>
      <c r="K23" s="9"/>
      <c r="L23" s="9"/>
      <c r="M23" s="9"/>
      <c r="N23" s="9"/>
      <c r="O23" s="9"/>
      <c r="P23" s="9"/>
      <c r="Q23" s="9"/>
      <c r="R23" s="9"/>
    </row>
    <row r="24" spans="1:18" ht="12.75">
      <c r="A24" s="41"/>
      <c r="B24" s="42" t="s">
        <v>156</v>
      </c>
      <c r="C24" s="42" t="s">
        <v>157</v>
      </c>
      <c r="D24" s="42" t="s">
        <v>158</v>
      </c>
      <c r="E24" s="42" t="s">
        <v>159</v>
      </c>
      <c r="F24" s="42" t="s">
        <v>160</v>
      </c>
      <c r="G24" s="42" t="s">
        <v>161</v>
      </c>
      <c r="H24" s="42" t="s">
        <v>162</v>
      </c>
      <c r="I24" s="42" t="s">
        <v>163</v>
      </c>
      <c r="J24" s="42" t="s">
        <v>369</v>
      </c>
      <c r="K24" s="42" t="s">
        <v>370</v>
      </c>
      <c r="L24" s="42" t="s">
        <v>310</v>
      </c>
      <c r="M24" s="42" t="s">
        <v>311</v>
      </c>
      <c r="N24" s="43" t="s">
        <v>312</v>
      </c>
      <c r="O24" s="9"/>
      <c r="P24" s="9"/>
      <c r="Q24" s="9"/>
      <c r="R24" s="9"/>
    </row>
    <row r="25" spans="1:18" ht="12.75">
      <c r="A25" s="41"/>
      <c r="B25" s="42"/>
      <c r="C25" s="42"/>
      <c r="D25" s="42"/>
      <c r="E25" s="42"/>
      <c r="F25" s="42"/>
      <c r="G25" s="42"/>
      <c r="H25" s="42"/>
      <c r="I25" s="42"/>
      <c r="J25" s="42"/>
      <c r="K25" s="42"/>
      <c r="L25" s="42"/>
      <c r="M25" s="42"/>
      <c r="N25" s="42"/>
      <c r="O25" s="9"/>
      <c r="P25" s="9"/>
      <c r="Q25" s="9"/>
      <c r="R25" s="9"/>
    </row>
    <row r="26" spans="1:18" ht="12.75">
      <c r="A26" s="41" t="s">
        <v>313</v>
      </c>
      <c r="B26" s="42">
        <v>4.2</v>
      </c>
      <c r="C26" s="42">
        <v>4.2</v>
      </c>
      <c r="D26" s="42">
        <v>6.3</v>
      </c>
      <c r="E26" s="42">
        <v>8.1</v>
      </c>
      <c r="F26" s="42">
        <v>11.3</v>
      </c>
      <c r="G26" s="42">
        <v>14.1</v>
      </c>
      <c r="H26" s="42">
        <v>16.5</v>
      </c>
      <c r="I26" s="42">
        <v>16.2</v>
      </c>
      <c r="J26" s="42">
        <v>13.7</v>
      </c>
      <c r="K26" s="42">
        <v>10.4</v>
      </c>
      <c r="L26" s="42">
        <v>6.9</v>
      </c>
      <c r="M26" s="42">
        <v>5.1</v>
      </c>
      <c r="N26" s="42">
        <v>9.75</v>
      </c>
      <c r="O26" s="9"/>
      <c r="P26" s="9"/>
      <c r="Q26" s="9"/>
      <c r="R26" s="9"/>
    </row>
    <row r="27" spans="1:18" ht="12.75">
      <c r="A27" s="9"/>
      <c r="B27" s="9"/>
      <c r="C27" s="9"/>
      <c r="D27" s="9"/>
      <c r="E27" s="9"/>
      <c r="F27" s="9"/>
      <c r="G27" s="9"/>
      <c r="H27" s="9"/>
      <c r="I27" s="9"/>
      <c r="J27" s="9"/>
      <c r="K27" s="9"/>
      <c r="L27" s="9"/>
      <c r="M27" s="9"/>
      <c r="N27" s="9"/>
      <c r="O27" s="9"/>
      <c r="P27" s="9"/>
      <c r="Q27" s="9"/>
      <c r="R27" s="9"/>
    </row>
    <row r="28" spans="1:18" ht="12.75">
      <c r="A28" s="44" t="s">
        <v>329</v>
      </c>
      <c r="B28" s="9"/>
      <c r="C28" s="9"/>
      <c r="D28" s="9"/>
      <c r="E28" s="9"/>
      <c r="F28" s="9"/>
      <c r="G28" s="9"/>
      <c r="H28" s="9"/>
      <c r="I28" s="9"/>
      <c r="J28" s="9"/>
      <c r="K28" s="9"/>
      <c r="L28" s="9"/>
      <c r="M28" s="9"/>
      <c r="N28" s="9"/>
      <c r="O28" s="9"/>
      <c r="P28" s="9"/>
      <c r="Q28" s="9"/>
      <c r="R28" s="9"/>
    </row>
    <row r="29" spans="1:18" ht="12.75">
      <c r="A29" s="9"/>
      <c r="B29" s="9"/>
      <c r="C29" s="9"/>
      <c r="D29" s="9"/>
      <c r="E29" s="9"/>
      <c r="F29" s="9"/>
      <c r="G29" s="9"/>
      <c r="H29" s="9"/>
      <c r="I29" s="9"/>
      <c r="J29" s="9"/>
      <c r="K29" s="9"/>
      <c r="L29" s="9"/>
      <c r="M29" s="9"/>
      <c r="N29" s="9"/>
      <c r="O29" s="9"/>
      <c r="P29" s="9"/>
      <c r="Q29" s="9"/>
      <c r="R29" s="9"/>
    </row>
    <row r="30" spans="1:18" ht="12.75">
      <c r="A30" s="9"/>
      <c r="B30" s="9"/>
      <c r="C30" s="9"/>
      <c r="D30" s="9"/>
      <c r="E30" s="9"/>
      <c r="F30" s="9"/>
      <c r="G30" s="9"/>
      <c r="H30" s="9"/>
      <c r="I30" s="9"/>
      <c r="J30" s="9"/>
      <c r="K30" s="9"/>
      <c r="L30" s="9"/>
      <c r="M30" s="9"/>
      <c r="N30" s="9"/>
      <c r="O30" s="9"/>
      <c r="P30" s="9"/>
      <c r="Q30" s="9"/>
      <c r="R30" s="9"/>
    </row>
    <row r="31" spans="1:18" ht="12.75">
      <c r="A31" s="9"/>
      <c r="B31" s="9"/>
      <c r="C31" s="9"/>
      <c r="D31" s="9"/>
      <c r="E31" s="9"/>
      <c r="F31" s="9"/>
      <c r="G31" s="9"/>
      <c r="H31" s="9"/>
      <c r="I31" s="9"/>
      <c r="J31" s="9"/>
      <c r="K31" s="9"/>
      <c r="L31" s="9"/>
      <c r="M31" s="9"/>
      <c r="N31" s="9"/>
      <c r="O31" s="9"/>
      <c r="P31" s="9"/>
      <c r="Q31" s="9"/>
      <c r="R31" s="9"/>
    </row>
    <row r="32" spans="1:18" ht="12.75">
      <c r="A32" s="45" t="s">
        <v>261</v>
      </c>
      <c r="B32" s="9"/>
      <c r="C32" s="9"/>
      <c r="D32" s="9"/>
      <c r="E32" s="9"/>
      <c r="F32" s="9"/>
      <c r="G32" s="9"/>
      <c r="H32" s="9"/>
      <c r="I32" s="9"/>
      <c r="J32" s="9"/>
      <c r="K32" s="9"/>
      <c r="L32" s="9"/>
      <c r="M32" s="9"/>
      <c r="N32" s="9"/>
      <c r="O32" s="9"/>
      <c r="P32" s="9"/>
      <c r="Q32" s="9"/>
      <c r="R32" s="9"/>
    </row>
    <row r="33" spans="1:18" ht="12.75">
      <c r="A33" s="9"/>
      <c r="B33" s="9"/>
      <c r="C33" s="9"/>
      <c r="D33" s="9"/>
      <c r="E33" s="9"/>
      <c r="F33" s="9"/>
      <c r="G33" s="9"/>
      <c r="H33" s="9"/>
      <c r="I33" s="9"/>
      <c r="J33" s="9"/>
      <c r="K33" s="9"/>
      <c r="L33" s="9"/>
      <c r="M33" s="9"/>
      <c r="N33" s="9"/>
      <c r="O33" s="9"/>
      <c r="P33" s="9"/>
      <c r="Q33" s="9"/>
      <c r="R33" s="9"/>
    </row>
    <row r="34" spans="1:18" ht="12.75">
      <c r="A34" s="41"/>
      <c r="B34" s="42" t="s">
        <v>156</v>
      </c>
      <c r="C34" s="42" t="s">
        <v>157</v>
      </c>
      <c r="D34" s="42" t="s">
        <v>158</v>
      </c>
      <c r="E34" s="42" t="s">
        <v>159</v>
      </c>
      <c r="F34" s="42" t="s">
        <v>160</v>
      </c>
      <c r="G34" s="42" t="s">
        <v>161</v>
      </c>
      <c r="H34" s="42" t="s">
        <v>162</v>
      </c>
      <c r="I34" s="42" t="s">
        <v>163</v>
      </c>
      <c r="J34" s="42" t="s">
        <v>369</v>
      </c>
      <c r="K34" s="42" t="s">
        <v>370</v>
      </c>
      <c r="L34" s="42" t="s">
        <v>310</v>
      </c>
      <c r="M34" s="42" t="s">
        <v>311</v>
      </c>
      <c r="N34" s="43" t="s">
        <v>312</v>
      </c>
      <c r="O34" s="9"/>
      <c r="P34" s="9"/>
      <c r="Q34" s="9"/>
      <c r="R34" s="9"/>
    </row>
    <row r="35" spans="1:18" ht="12.75">
      <c r="A35" s="41"/>
      <c r="B35" s="42"/>
      <c r="C35" s="42"/>
      <c r="D35" s="42"/>
      <c r="E35" s="42"/>
      <c r="F35" s="42"/>
      <c r="G35" s="42"/>
      <c r="H35" s="42"/>
      <c r="I35" s="42"/>
      <c r="J35" s="42"/>
      <c r="K35" s="42"/>
      <c r="L35" s="42"/>
      <c r="M35" s="42"/>
      <c r="N35" s="42"/>
      <c r="O35" s="9"/>
      <c r="P35" s="9"/>
      <c r="Q35" s="9"/>
      <c r="R35" s="9"/>
    </row>
    <row r="36" spans="1:18" ht="12.75">
      <c r="A36" s="41" t="s">
        <v>440</v>
      </c>
      <c r="B36" s="46"/>
      <c r="C36" s="46"/>
      <c r="D36" s="46"/>
      <c r="E36" s="46"/>
      <c r="F36" s="46"/>
      <c r="G36" s="46"/>
      <c r="H36" s="46"/>
      <c r="I36" s="46"/>
      <c r="J36" s="46"/>
      <c r="K36" s="46"/>
      <c r="L36" s="46"/>
      <c r="M36" s="46"/>
      <c r="N36" s="46"/>
      <c r="O36" s="47" t="s">
        <v>330</v>
      </c>
      <c r="P36" s="9"/>
      <c r="Q36" s="9"/>
      <c r="R36" s="9"/>
    </row>
    <row r="41" spans="1:5" ht="12.75">
      <c r="A41" s="48" t="s">
        <v>335</v>
      </c>
      <c r="B41" s="48"/>
      <c r="C41" s="48"/>
      <c r="D41" s="48"/>
      <c r="E41" s="48"/>
    </row>
    <row r="42" spans="1:5" ht="12.75">
      <c r="A42" s="48"/>
      <c r="B42" s="48"/>
      <c r="C42" s="48"/>
      <c r="D42" s="48"/>
      <c r="E42" s="48"/>
    </row>
    <row r="43" spans="1:5" ht="12.75">
      <c r="A43" s="48"/>
      <c r="B43" s="48"/>
      <c r="C43" s="48" t="s">
        <v>440</v>
      </c>
      <c r="D43" s="48" t="s">
        <v>440</v>
      </c>
      <c r="E43" s="48" t="s">
        <v>331</v>
      </c>
    </row>
    <row r="44" spans="1:5" ht="12.75">
      <c r="A44" s="48" t="s">
        <v>70</v>
      </c>
      <c r="B44" s="48" t="s">
        <v>440</v>
      </c>
      <c r="C44" s="48" t="s">
        <v>332</v>
      </c>
      <c r="D44" s="48" t="s">
        <v>333</v>
      </c>
      <c r="E44" s="48" t="s">
        <v>334</v>
      </c>
    </row>
    <row r="45" spans="1:5" ht="12.75">
      <c r="A45" s="49" t="s">
        <v>99</v>
      </c>
      <c r="B45" s="50">
        <v>3.7</v>
      </c>
      <c r="C45" s="50"/>
      <c r="D45" s="50"/>
      <c r="E45" s="50">
        <v>57.4</v>
      </c>
    </row>
    <row r="46" spans="1:5" ht="12.75">
      <c r="A46" s="49" t="s">
        <v>100</v>
      </c>
      <c r="B46" s="50">
        <v>4.2</v>
      </c>
      <c r="C46" s="50"/>
      <c r="D46" s="50"/>
      <c r="E46" s="50">
        <v>52.1</v>
      </c>
    </row>
    <row r="47" spans="1:5" ht="12.75">
      <c r="A47" s="49" t="s">
        <v>101</v>
      </c>
      <c r="B47" s="50">
        <v>6.3</v>
      </c>
      <c r="C47" s="50"/>
      <c r="D47" s="50"/>
      <c r="E47" s="50">
        <v>53.7</v>
      </c>
    </row>
    <row r="48" spans="1:5" ht="12.75">
      <c r="A48" s="49" t="s">
        <v>102</v>
      </c>
      <c r="B48" s="50">
        <v>7.7</v>
      </c>
      <c r="C48" s="50"/>
      <c r="D48" s="50"/>
      <c r="E48" s="50">
        <v>52.4</v>
      </c>
    </row>
    <row r="49" spans="1:5" ht="12.75">
      <c r="A49" s="49" t="s">
        <v>286</v>
      </c>
      <c r="B49" s="50">
        <v>11.4</v>
      </c>
      <c r="C49" s="50"/>
      <c r="D49" s="50"/>
      <c r="E49" s="50">
        <v>49.8</v>
      </c>
    </row>
    <row r="50" spans="1:5" ht="12.75">
      <c r="A50" s="49" t="s">
        <v>103</v>
      </c>
      <c r="B50" s="50">
        <v>14.3</v>
      </c>
      <c r="C50" s="50"/>
      <c r="D50" s="50"/>
      <c r="E50" s="50">
        <v>56.5</v>
      </c>
    </row>
    <row r="51" spans="1:5" ht="12.75">
      <c r="A51" s="49" t="s">
        <v>104</v>
      </c>
      <c r="B51" s="50">
        <v>16.7</v>
      </c>
      <c r="C51" s="50"/>
      <c r="D51" s="50"/>
      <c r="E51" s="50">
        <v>46.3</v>
      </c>
    </row>
    <row r="52" spans="1:5" ht="12.75">
      <c r="A52" s="49" t="s">
        <v>105</v>
      </c>
      <c r="B52" s="50">
        <v>16.4</v>
      </c>
      <c r="C52" s="50"/>
      <c r="D52" s="50"/>
      <c r="E52" s="50">
        <v>49.9</v>
      </c>
    </row>
    <row r="53" spans="1:5" ht="12.75">
      <c r="A53" s="49" t="s">
        <v>106</v>
      </c>
      <c r="B53" s="50">
        <v>13.5</v>
      </c>
      <c r="C53" s="50"/>
      <c r="D53" s="50"/>
      <c r="E53" s="50">
        <v>53.4</v>
      </c>
    </row>
    <row r="54" spans="1:5" ht="12.75">
      <c r="A54" s="49" t="s">
        <v>107</v>
      </c>
      <c r="B54" s="50">
        <v>10.2</v>
      </c>
      <c r="C54" s="50"/>
      <c r="D54" s="50"/>
      <c r="E54" s="50">
        <v>70.7</v>
      </c>
    </row>
    <row r="55" spans="1:5" ht="12.75">
      <c r="A55" s="49" t="s">
        <v>108</v>
      </c>
      <c r="B55" s="50">
        <v>6.1</v>
      </c>
      <c r="C55" s="50"/>
      <c r="D55" s="50"/>
      <c r="E55" s="50">
        <v>64.2</v>
      </c>
    </row>
    <row r="56" spans="1:5" ht="12.75">
      <c r="A56" s="49" t="s">
        <v>109</v>
      </c>
      <c r="B56" s="50">
        <v>4.3</v>
      </c>
      <c r="C56" s="50"/>
      <c r="D56" s="50"/>
      <c r="E56" s="50">
        <v>71.6</v>
      </c>
    </row>
    <row r="57" spans="1:5" ht="12.75">
      <c r="A57" s="49" t="s">
        <v>79</v>
      </c>
      <c r="B57" s="50">
        <v>9.6</v>
      </c>
      <c r="C57" s="50"/>
      <c r="D57" s="50"/>
      <c r="E57" s="50">
        <v>768</v>
      </c>
    </row>
  </sheetData>
  <hyperlinks>
    <hyperlink ref="F3" r:id="rId1" display="2009 Hadley CET"/>
    <hyperlink ref="A28" r:id="rId2" display="CET From 1900 to Present. (Met Office Hadley)"/>
    <hyperlink ref="P3" r:id="rId3" display="Philip Eden CET"/>
  </hyperlinks>
  <printOptions/>
  <pageMargins left="0.75" right="0.75" top="1" bottom="1" header="0.5" footer="0.5"/>
  <pageSetup horizontalDpi="300" verticalDpi="300" orientation="portrait" paperSize="9" r:id="rId4"/>
</worksheet>
</file>

<file path=xl/worksheets/sheet3.xml><?xml version="1.0" encoding="utf-8"?>
<worksheet xmlns="http://schemas.openxmlformats.org/spreadsheetml/2006/main" xmlns:r="http://schemas.openxmlformats.org/officeDocument/2006/relationships">
  <dimension ref="A1:F33"/>
  <sheetViews>
    <sheetView workbookViewId="0" topLeftCell="A1">
      <selection activeCell="C32" sqref="C32"/>
    </sheetView>
  </sheetViews>
  <sheetFormatPr defaultColWidth="9.140625" defaultRowHeight="12.75"/>
  <sheetData>
    <row r="1" spans="1:6" ht="13.5" thickBot="1">
      <c r="A1" s="154">
        <v>10</v>
      </c>
      <c r="B1" s="154">
        <v>1.3</v>
      </c>
      <c r="F1" s="67"/>
    </row>
    <row r="2" spans="1:6" ht="12.75">
      <c r="A2" s="161">
        <v>7.7</v>
      </c>
      <c r="B2" s="161">
        <v>4.2</v>
      </c>
      <c r="F2" s="68"/>
    </row>
    <row r="3" spans="1:6" ht="12.75">
      <c r="A3" s="81">
        <v>7.5</v>
      </c>
      <c r="B3" s="81">
        <v>4.3</v>
      </c>
      <c r="F3" s="68"/>
    </row>
    <row r="4" spans="1:6" ht="12.75">
      <c r="A4" s="81">
        <v>8</v>
      </c>
      <c r="B4" s="81">
        <v>3.6</v>
      </c>
      <c r="C4" s="69"/>
      <c r="F4" s="68"/>
    </row>
    <row r="5" spans="1:6" ht="12.75">
      <c r="A5" s="81">
        <v>10</v>
      </c>
      <c r="B5" s="81">
        <v>2</v>
      </c>
      <c r="C5" s="69"/>
      <c r="F5" s="68"/>
    </row>
    <row r="6" spans="1:6" ht="12.75">
      <c r="A6" s="81">
        <v>6.9</v>
      </c>
      <c r="B6" s="81">
        <v>1.4</v>
      </c>
      <c r="C6" s="69"/>
      <c r="F6" s="68"/>
    </row>
    <row r="7" spans="1:6" ht="12.75">
      <c r="A7" s="81">
        <v>9</v>
      </c>
      <c r="B7" s="81">
        <v>2</v>
      </c>
      <c r="C7" s="69"/>
      <c r="F7" s="68"/>
    </row>
    <row r="8" spans="1:6" ht="12.75">
      <c r="A8" s="81">
        <v>10</v>
      </c>
      <c r="B8" s="81">
        <v>4.5</v>
      </c>
      <c r="C8" s="69"/>
      <c r="F8" s="68"/>
    </row>
    <row r="9" spans="1:6" ht="12.75">
      <c r="A9" s="81">
        <v>11</v>
      </c>
      <c r="B9" s="81">
        <v>7</v>
      </c>
      <c r="C9" s="69"/>
      <c r="F9" s="68"/>
    </row>
    <row r="10" spans="1:6" ht="12.75">
      <c r="A10" s="81">
        <v>8.5</v>
      </c>
      <c r="B10" s="81">
        <v>1.7</v>
      </c>
      <c r="C10" s="69"/>
      <c r="F10" s="68"/>
    </row>
    <row r="11" spans="1:6" ht="12.75">
      <c r="A11" s="81">
        <v>4.6</v>
      </c>
      <c r="B11" s="81">
        <v>0.6</v>
      </c>
      <c r="C11" s="69"/>
      <c r="F11" s="68"/>
    </row>
    <row r="12" spans="1:6" ht="12.75">
      <c r="A12" s="81">
        <v>10.4</v>
      </c>
      <c r="B12" s="81">
        <v>1.1</v>
      </c>
      <c r="C12" s="69"/>
      <c r="F12" s="68"/>
    </row>
    <row r="13" spans="1:6" ht="12.75">
      <c r="A13" s="81">
        <v>12.2</v>
      </c>
      <c r="B13" s="81">
        <v>4</v>
      </c>
      <c r="C13" s="69"/>
      <c r="F13" s="68"/>
    </row>
    <row r="14" spans="1:6" ht="12.75">
      <c r="A14" s="81">
        <v>11</v>
      </c>
      <c r="B14" s="81">
        <v>2.3</v>
      </c>
      <c r="C14" s="69"/>
      <c r="F14" s="68"/>
    </row>
    <row r="15" spans="1:6" ht="12.75">
      <c r="A15" s="81">
        <v>13.1</v>
      </c>
      <c r="B15" s="81">
        <v>4.2</v>
      </c>
      <c r="C15" s="69"/>
      <c r="F15" s="68"/>
    </row>
    <row r="16" spans="1:6" ht="12.75">
      <c r="A16" s="81">
        <v>12.5</v>
      </c>
      <c r="B16" s="81">
        <v>6.5</v>
      </c>
      <c r="C16" s="69"/>
      <c r="F16" s="68"/>
    </row>
    <row r="17" spans="1:6" ht="12.75">
      <c r="A17" s="81">
        <v>7.3</v>
      </c>
      <c r="B17" s="81">
        <v>0.9</v>
      </c>
      <c r="C17" s="69"/>
      <c r="F17" s="68"/>
    </row>
    <row r="18" spans="1:6" ht="12.75">
      <c r="A18" s="81">
        <v>10</v>
      </c>
      <c r="B18" s="81">
        <v>1.1</v>
      </c>
      <c r="C18" s="69"/>
      <c r="F18" s="68"/>
    </row>
    <row r="19" spans="1:6" ht="12.75">
      <c r="A19" s="81">
        <v>6.9</v>
      </c>
      <c r="B19" s="81">
        <v>1.3</v>
      </c>
      <c r="C19" s="69"/>
      <c r="F19" s="68"/>
    </row>
    <row r="20" spans="1:6" ht="12.75">
      <c r="A20" s="81">
        <v>10</v>
      </c>
      <c r="B20" s="81">
        <v>-0.1</v>
      </c>
      <c r="C20" s="69"/>
      <c r="F20" s="68"/>
    </row>
    <row r="21" spans="1:6" ht="12.75">
      <c r="A21" s="81">
        <v>11.2</v>
      </c>
      <c r="B21" s="81">
        <v>2.7</v>
      </c>
      <c r="C21" s="69"/>
      <c r="F21" s="68"/>
    </row>
    <row r="22" spans="1:6" ht="12.75">
      <c r="A22" s="81">
        <v>7.4</v>
      </c>
      <c r="B22" s="81">
        <v>4.2</v>
      </c>
      <c r="C22" s="69"/>
      <c r="F22" s="68"/>
    </row>
    <row r="23" spans="1:6" ht="12.75">
      <c r="A23" s="81">
        <v>11.3</v>
      </c>
      <c r="B23" s="81">
        <v>1.9</v>
      </c>
      <c r="C23" s="69"/>
      <c r="F23" s="68"/>
    </row>
    <row r="24" spans="1:6" ht="12.75">
      <c r="A24" s="81">
        <v>6.5</v>
      </c>
      <c r="B24" s="81">
        <v>4.2</v>
      </c>
      <c r="C24" s="69"/>
      <c r="F24" s="68"/>
    </row>
    <row r="25" spans="1:6" ht="12.75">
      <c r="A25" s="81">
        <v>6.3</v>
      </c>
      <c r="B25" s="81">
        <v>1.1</v>
      </c>
      <c r="C25" s="69"/>
      <c r="F25" s="68"/>
    </row>
    <row r="26" spans="1:6" ht="12.75">
      <c r="A26" s="81">
        <v>8.1</v>
      </c>
      <c r="B26" s="81">
        <v>-0.4</v>
      </c>
      <c r="C26" s="69"/>
      <c r="F26" s="68"/>
    </row>
    <row r="27" spans="1:6" ht="12.75">
      <c r="A27" s="81">
        <v>9.8</v>
      </c>
      <c r="B27" s="81">
        <v>0.3</v>
      </c>
      <c r="C27" s="69"/>
      <c r="F27" s="68"/>
    </row>
    <row r="28" spans="1:6" ht="12.75">
      <c r="A28" s="81">
        <v>7.1</v>
      </c>
      <c r="B28" s="81">
        <v>1.7</v>
      </c>
      <c r="C28" s="69"/>
      <c r="F28" s="68"/>
    </row>
    <row r="29" spans="1:6" ht="12.75">
      <c r="A29" s="81">
        <v>9.6</v>
      </c>
      <c r="B29" s="81">
        <v>-0.9</v>
      </c>
      <c r="C29" s="69"/>
      <c r="F29" s="68"/>
    </row>
    <row r="30" spans="1:6" ht="12.75">
      <c r="A30" s="81">
        <v>9.9</v>
      </c>
      <c r="B30" s="81">
        <v>1.1</v>
      </c>
      <c r="C30" s="69"/>
      <c r="F30" s="68"/>
    </row>
    <row r="31" spans="1:6" ht="12.75">
      <c r="A31" s="147">
        <f>SUM(A1:A30)/30</f>
        <v>9.126666666666667</v>
      </c>
      <c r="B31" s="147">
        <f>SUM(B1:B30)/30</f>
        <v>2.326666666666666</v>
      </c>
      <c r="C31" s="69">
        <f>SUM(A31:B31)/2</f>
        <v>5.726666666666667</v>
      </c>
      <c r="F31" s="68"/>
    </row>
    <row r="32" spans="1:6" ht="12.75">
      <c r="A32" s="69"/>
      <c r="B32" s="69"/>
      <c r="C32" s="69"/>
      <c r="F32" s="76"/>
    </row>
    <row r="33" ht="12.75">
      <c r="F33" s="77"/>
    </row>
  </sheetData>
  <conditionalFormatting sqref="F1:F33">
    <cfRule type="cellIs" priority="1" dxfId="8" operator="lessThan" stopIfTrue="1">
      <formula>0</formula>
    </cfRule>
  </conditionalFormatting>
  <conditionalFormatting sqref="B31">
    <cfRule type="cellIs" priority="2" dxfId="1" operator="between" stopIfTrue="1">
      <formula>5</formula>
      <formula>9.9</formula>
    </cfRule>
    <cfRule type="cellIs" priority="3" dxfId="2" operator="between" stopIfTrue="1">
      <formula>10</formula>
      <formula>14.9</formula>
    </cfRule>
    <cfRule type="cellIs" priority="4" dxfId="3" operator="between" stopIfTrue="1">
      <formula>15</formula>
      <formula>20.9</formula>
    </cfRule>
  </conditionalFormatting>
  <conditionalFormatting sqref="A31">
    <cfRule type="cellIs" priority="5" dxfId="3" operator="between" stopIfTrue="1">
      <formula>15</formula>
      <formula>20.9</formula>
    </cfRule>
    <cfRule type="cellIs" priority="6" dxfId="5" operator="between" stopIfTrue="1">
      <formula>21</formula>
      <formula>24.9</formula>
    </cfRule>
    <cfRule type="cellIs" priority="7" dxfId="6" operator="between" stopIfTrue="1">
      <formula>25</formula>
      <formula>29.9</formula>
    </cfRule>
  </conditionalFormatting>
  <conditionalFormatting sqref="B1:B30">
    <cfRule type="cellIs" priority="8" dxfId="9" operator="between" stopIfTrue="1">
      <formula>-4.9</formula>
      <formula>-0.1</formula>
    </cfRule>
    <cfRule type="cellIs" priority="9" dxfId="4" operator="between" stopIfTrue="1">
      <formula>0</formula>
      <formula>4.9</formula>
    </cfRule>
    <cfRule type="cellIs" priority="10" dxfId="1" operator="between" stopIfTrue="1">
      <formula>5</formula>
      <formula>9.9</formula>
    </cfRule>
  </conditionalFormatting>
  <conditionalFormatting sqref="A1:A30">
    <cfRule type="cellIs" priority="11" dxfId="4" operator="between" stopIfTrue="1">
      <formula>0</formula>
      <formula>4.9</formula>
    </cfRule>
    <cfRule type="cellIs" priority="12" dxfId="1" operator="between" stopIfTrue="1">
      <formula>5</formula>
      <formula>9.9</formula>
    </cfRule>
    <cfRule type="cellIs" priority="13" dxfId="2" operator="between" stopIfTrue="1">
      <formula>10</formula>
      <formula>14.9</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dc:creator>
  <cp:keywords/>
  <dc:description/>
  <cp:lastModifiedBy>Office1</cp:lastModifiedBy>
  <dcterms:created xsi:type="dcterms:W3CDTF">2007-07-24T12:34:04Z</dcterms:created>
  <dcterms:modified xsi:type="dcterms:W3CDTF">2014-03-18T07:46:01Z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