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firstSheet="2"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 name="Averages CET" sheetId="11" r:id="rId11"/>
    <sheet name="jotter" sheetId="12" r:id="rId12"/>
  </sheets>
  <definedNames/>
  <calcPr fullCalcOnLoad="1" iterate="1" iterateCount="1" iterateDelta="0.001"/>
</workbook>
</file>

<file path=xl/comments10.xml><?xml version="1.0" encoding="utf-8"?>
<comments xmlns="http://schemas.openxmlformats.org/spreadsheetml/2006/main">
  <authors>
    <author>Paul</author>
    <author>Office1</author>
  </authors>
  <commentList>
    <comment ref="A1" authorId="0">
      <text>
        <r>
          <rPr>
            <sz val="8"/>
            <rFont val="Tahoma"/>
            <family val="0"/>
          </rPr>
          <t>The position is set in a semi rural garden, moderately sheltered to the northeast by hedges and trees, which border farmland and fields.</t>
        </r>
      </text>
    </comment>
    <comment ref="J9" authorId="1">
      <text>
        <r>
          <rPr>
            <sz val="9"/>
            <rFont val="Tahoma"/>
            <family val="0"/>
          </rPr>
          <t xml:space="preserve">Altostratus. Vis 3m 
</t>
        </r>
      </text>
    </comment>
    <comment ref="S9" authorId="1">
      <text>
        <r>
          <rPr>
            <sz val="9"/>
            <rFont val="Tahoma"/>
            <family val="0"/>
          </rPr>
          <t xml:space="preserve">f
</t>
        </r>
      </text>
    </comment>
    <comment ref="J10" authorId="1">
      <text>
        <r>
          <rPr>
            <sz val="9"/>
            <rFont val="Tahoma"/>
            <family val="0"/>
          </rPr>
          <t xml:space="preserve">Stratocumulus. Vis 10n
</t>
        </r>
      </text>
    </comment>
    <comment ref="S10" authorId="1">
      <text>
        <r>
          <rPr>
            <sz val="9"/>
            <rFont val="Tahoma"/>
            <family val="0"/>
          </rPr>
          <t xml:space="preserve">r
</t>
        </r>
      </text>
    </comment>
    <comment ref="E11" authorId="1">
      <text>
        <r>
          <rPr>
            <sz val="9"/>
            <rFont val="Tahoma"/>
            <family val="0"/>
          </rPr>
          <t xml:space="preserve">Night low 6.5c
</t>
        </r>
      </text>
    </comment>
    <comment ref="J11" authorId="1">
      <text>
        <r>
          <rPr>
            <sz val="9"/>
            <rFont val="Tahoma"/>
            <family val="0"/>
          </rPr>
          <t xml:space="preserve">Stratocumulus, vis 10m
</t>
        </r>
      </text>
    </comment>
    <comment ref="J12" authorId="1">
      <text>
        <r>
          <rPr>
            <sz val="9"/>
            <rFont val="Tahoma"/>
            <family val="0"/>
          </rPr>
          <t xml:space="preserve">Stratocumulus. Vis 7-8m
</t>
        </r>
      </text>
    </comment>
    <comment ref="S11" authorId="1">
      <text>
        <r>
          <rPr>
            <sz val="9"/>
            <rFont val="Tahoma"/>
            <family val="0"/>
          </rPr>
          <t xml:space="preserve">r
</t>
        </r>
      </text>
    </comment>
    <comment ref="S12" authorId="1">
      <text>
        <r>
          <rPr>
            <sz val="9"/>
            <rFont val="Tahoma"/>
            <family val="0"/>
          </rPr>
          <t xml:space="preserve">f
</t>
        </r>
      </text>
    </comment>
    <comment ref="J13" authorId="1">
      <text>
        <r>
          <rPr>
            <sz val="9"/>
            <rFont val="Tahoma"/>
            <family val="0"/>
          </rPr>
          <t xml:space="preserve">Altocumulus, Cirrocum. Altost. Cirrus. Vis 10m
</t>
        </r>
      </text>
    </comment>
    <comment ref="S13" authorId="1">
      <text>
        <r>
          <rPr>
            <sz val="9"/>
            <rFont val="Tahoma"/>
            <family val="0"/>
          </rPr>
          <t xml:space="preserve">r
</t>
        </r>
      </text>
    </comment>
    <comment ref="D13" authorId="1">
      <text>
        <r>
          <rPr>
            <sz val="9"/>
            <rFont val="Tahoma"/>
            <family val="0"/>
          </rPr>
          <t xml:space="preserve">Max to 18:00 GMT 7.9c
</t>
        </r>
      </text>
    </comment>
    <comment ref="E14" authorId="1">
      <text>
        <r>
          <rPr>
            <sz val="9"/>
            <rFont val="Tahoma"/>
            <family val="0"/>
          </rPr>
          <t xml:space="preserve">night low 7.9c
</t>
        </r>
      </text>
    </comment>
    <comment ref="J14" authorId="1">
      <text>
        <r>
          <rPr>
            <sz val="9"/>
            <rFont val="Tahoma"/>
            <family val="0"/>
          </rPr>
          <t xml:space="preserve">vis 10m
</t>
        </r>
      </text>
    </comment>
    <comment ref="S14" authorId="1">
      <text>
        <r>
          <rPr>
            <sz val="9"/>
            <rFont val="Tahoma"/>
            <family val="0"/>
          </rPr>
          <t xml:space="preserve">rs
</t>
        </r>
      </text>
    </comment>
    <comment ref="J15" authorId="1">
      <text>
        <r>
          <rPr>
            <sz val="9"/>
            <rFont val="Tahoma"/>
            <family val="0"/>
          </rPr>
          <t xml:space="preserve">Altostratus, Cirrus, Stratus fractus. Vis 10m
</t>
        </r>
      </text>
    </comment>
    <comment ref="J16" authorId="1">
      <text>
        <r>
          <rPr>
            <sz val="9"/>
            <rFont val="Tahoma"/>
            <family val="0"/>
          </rPr>
          <t xml:space="preserve">Stratocumulus vis 10m
</t>
        </r>
      </text>
    </comment>
    <comment ref="S16" authorId="1">
      <text>
        <r>
          <rPr>
            <sz val="9"/>
            <rFont val="Tahoma"/>
            <family val="0"/>
          </rPr>
          <t xml:space="preserve">r
</t>
        </r>
      </text>
    </comment>
    <comment ref="S15" authorId="1">
      <text>
        <r>
          <rPr>
            <sz val="9"/>
            <rFont val="Tahoma"/>
            <family val="0"/>
          </rPr>
          <t xml:space="preserve">r
</t>
        </r>
      </text>
    </comment>
    <comment ref="J17" authorId="1">
      <text>
        <r>
          <rPr>
            <sz val="9"/>
            <rFont val="Tahoma"/>
            <family val="0"/>
          </rPr>
          <t xml:space="preserve">Stratocumulus, Stratus fractus. Vis 10m
</t>
        </r>
      </text>
    </comment>
    <comment ref="S17" authorId="1">
      <text>
        <r>
          <rPr>
            <sz val="9"/>
            <rFont val="Tahoma"/>
            <family val="0"/>
          </rPr>
          <t xml:space="preserve">r
</t>
        </r>
      </text>
    </comment>
    <comment ref="J18" authorId="1">
      <text>
        <r>
          <rPr>
            <sz val="9"/>
            <rFont val="Tahoma"/>
            <family val="0"/>
          </rPr>
          <t xml:space="preserve">Cirrostratus, Cirrocumulus. Vis 2m
</t>
        </r>
      </text>
    </comment>
    <comment ref="S18" authorId="1">
      <text>
        <r>
          <rPr>
            <sz val="9"/>
            <rFont val="Tahoma"/>
            <family val="0"/>
          </rPr>
          <t xml:space="preserve">rs
</t>
        </r>
      </text>
    </comment>
    <comment ref="J19" authorId="1">
      <text>
        <r>
          <rPr>
            <sz val="9"/>
            <rFont val="Tahoma"/>
            <family val="0"/>
          </rPr>
          <t xml:space="preserve">Stratocumulus, Cumulus congestus. Vis 10m
</t>
        </r>
      </text>
    </comment>
    <comment ref="S19" authorId="1">
      <text>
        <r>
          <rPr>
            <sz val="9"/>
            <rFont val="Tahoma"/>
            <family val="0"/>
          </rPr>
          <t xml:space="preserve">R
</t>
        </r>
      </text>
    </comment>
    <comment ref="J20" authorId="1">
      <text>
        <r>
          <rPr>
            <sz val="9"/>
            <rFont val="Tahoma"/>
            <family val="0"/>
          </rPr>
          <t xml:space="preserve">Cirrostratus, Altocumulus. Vis 6 m
</t>
        </r>
      </text>
    </comment>
    <comment ref="P19" authorId="1">
      <text>
        <r>
          <rPr>
            <sz val="9"/>
            <rFont val="Tahoma"/>
            <family val="0"/>
          </rPr>
          <t xml:space="preserve">tr
</t>
        </r>
      </text>
    </comment>
    <comment ref="S20" authorId="1">
      <text>
        <r>
          <rPr>
            <sz val="9"/>
            <rFont val="Tahoma"/>
            <family val="0"/>
          </rPr>
          <t xml:space="preserve">F
</t>
        </r>
      </text>
    </comment>
    <comment ref="D20" authorId="1">
      <text>
        <r>
          <rPr>
            <sz val="9"/>
            <rFont val="Tahoma"/>
            <family val="0"/>
          </rPr>
          <t xml:space="preserve">Max to 18:00 5.5c
</t>
        </r>
      </text>
    </comment>
    <comment ref="E21" authorId="1">
      <text>
        <r>
          <rPr>
            <sz val="9"/>
            <rFont val="Tahoma"/>
            <family val="0"/>
          </rPr>
          <t xml:space="preserve">Night low 2.9c
</t>
        </r>
      </text>
    </comment>
    <comment ref="J21" authorId="1">
      <text>
        <r>
          <rPr>
            <sz val="9"/>
            <rFont val="Tahoma"/>
            <family val="0"/>
          </rPr>
          <t xml:space="preserve">vis 8m
</t>
        </r>
      </text>
    </comment>
    <comment ref="S21" authorId="1">
      <text>
        <r>
          <rPr>
            <sz val="9"/>
            <rFont val="Tahoma"/>
            <family val="0"/>
          </rPr>
          <t xml:space="preserve">s
</t>
        </r>
      </text>
    </comment>
    <comment ref="J22" authorId="1">
      <text>
        <r>
          <rPr>
            <sz val="9"/>
            <rFont val="Tahoma"/>
            <family val="0"/>
          </rPr>
          <t xml:space="preserve">Cirrocumulus. Vis 10m
</t>
        </r>
      </text>
    </comment>
    <comment ref="E23" authorId="1">
      <text>
        <r>
          <rPr>
            <sz val="9"/>
            <rFont val="Tahoma"/>
            <family val="0"/>
          </rPr>
          <t xml:space="preserve">Night low 3.9c
</t>
        </r>
      </text>
    </comment>
    <comment ref="D22" authorId="1">
      <text>
        <r>
          <rPr>
            <sz val="9"/>
            <rFont val="Tahoma"/>
            <family val="0"/>
          </rPr>
          <t xml:space="preserve">Max to 18:00 GMT 5.7c.
</t>
        </r>
      </text>
    </comment>
    <comment ref="J23" authorId="1">
      <text>
        <r>
          <rPr>
            <sz val="9"/>
            <rFont val="Tahoma"/>
            <family val="0"/>
          </rPr>
          <t xml:space="preserve">Strartocumulus. Vis 8-10 m
</t>
        </r>
      </text>
    </comment>
    <comment ref="S23" authorId="1">
      <text>
        <r>
          <rPr>
            <sz val="9"/>
            <rFont val="Tahoma"/>
            <family val="0"/>
          </rPr>
          <t xml:space="preserve">f
</t>
        </r>
      </text>
    </comment>
    <comment ref="J24" authorId="1">
      <text>
        <r>
          <rPr>
            <sz val="9"/>
            <rFont val="Tahoma"/>
            <family val="0"/>
          </rPr>
          <t xml:space="preserve">Altostratus. Vis 10m
</t>
        </r>
      </text>
    </comment>
    <comment ref="S24" authorId="1">
      <text>
        <r>
          <rPr>
            <sz val="9"/>
            <rFont val="Tahoma"/>
            <family val="0"/>
          </rPr>
          <t xml:space="preserve">fs
</t>
        </r>
      </text>
    </comment>
    <comment ref="I25" authorId="1">
      <text>
        <r>
          <rPr>
            <sz val="9"/>
            <rFont val="Tahoma"/>
            <family val="0"/>
          </rPr>
          <t xml:space="preserve">Stratocumulus, Cirrocumuls, Cirrostratus. Vis 10m.
</t>
        </r>
      </text>
    </comment>
    <comment ref="J26" authorId="1">
      <text>
        <r>
          <rPr>
            <sz val="9"/>
            <rFont val="Tahoma"/>
            <family val="0"/>
          </rPr>
          <t xml:space="preserve">Nimbostratus 9light rain) vis 6m
</t>
        </r>
      </text>
    </comment>
    <comment ref="S25" authorId="1">
      <text>
        <r>
          <rPr>
            <sz val="9"/>
            <rFont val="Tahoma"/>
            <family val="0"/>
          </rPr>
          <t xml:space="preserve">rs
</t>
        </r>
      </text>
    </comment>
    <comment ref="S26" authorId="1">
      <text>
        <r>
          <rPr>
            <sz val="9"/>
            <rFont val="Tahoma"/>
            <family val="0"/>
          </rPr>
          <t xml:space="preserve">fs
</t>
        </r>
      </text>
    </comment>
    <comment ref="J27" authorId="1">
      <text>
        <r>
          <rPr>
            <sz val="9"/>
            <rFont val="Tahoma"/>
            <family val="0"/>
          </rPr>
          <t xml:space="preserve">Stratocumulus. Vis 10m
</t>
        </r>
      </text>
    </comment>
    <comment ref="S27" authorId="1">
      <text>
        <r>
          <rPr>
            <sz val="9"/>
            <rFont val="Tahoma"/>
            <family val="0"/>
          </rPr>
          <t xml:space="preserve">r
</t>
        </r>
      </text>
    </comment>
    <comment ref="J28" authorId="1">
      <text>
        <r>
          <rPr>
            <sz val="9"/>
            <rFont val="Tahoma"/>
            <family val="0"/>
          </rPr>
          <t xml:space="preserve">Shallow Freezing fog horiz vis &lt;100 yards. Clear sky vis overhead.
</t>
        </r>
      </text>
    </comment>
    <comment ref="S28" authorId="1">
      <text>
        <r>
          <rPr>
            <sz val="9"/>
            <rFont val="Tahoma"/>
            <family val="0"/>
          </rPr>
          <t xml:space="preserve">R
</t>
        </r>
      </text>
    </comment>
    <comment ref="E29" authorId="1">
      <text>
        <r>
          <rPr>
            <sz val="9"/>
            <rFont val="Tahoma"/>
            <family val="0"/>
          </rPr>
          <t xml:space="preserve">Night low 0.2c
</t>
        </r>
      </text>
    </comment>
    <comment ref="J29" authorId="1">
      <text>
        <r>
          <rPr>
            <sz val="9"/>
            <rFont val="Tahoma"/>
            <family val="0"/>
          </rPr>
          <t xml:space="preserve">Cirrostratus, Altocumulus. Vis 2 m
</t>
        </r>
      </text>
    </comment>
    <comment ref="S29" authorId="1">
      <text>
        <r>
          <rPr>
            <sz val="9"/>
            <rFont val="Tahoma"/>
            <family val="0"/>
          </rPr>
          <t xml:space="preserve">fs
</t>
        </r>
      </text>
    </comment>
    <comment ref="E30" authorId="1">
      <text>
        <r>
          <rPr>
            <sz val="9"/>
            <rFont val="Tahoma"/>
            <family val="0"/>
          </rPr>
          <t xml:space="preserve">Night low 5.6c
</t>
        </r>
      </text>
    </comment>
    <comment ref="J30" authorId="1">
      <text>
        <r>
          <rPr>
            <sz val="9"/>
            <rFont val="Tahoma"/>
            <family val="0"/>
          </rPr>
          <t xml:space="preserve">Stratus. Vis 3-4 miles
</t>
        </r>
      </text>
    </comment>
    <comment ref="S30" authorId="1">
      <text>
        <r>
          <rPr>
            <sz val="9"/>
            <rFont val="Tahoma"/>
            <family val="0"/>
          </rPr>
          <t xml:space="preserve">s
</t>
        </r>
      </text>
    </comment>
    <comment ref="S31" authorId="1">
      <text>
        <r>
          <rPr>
            <sz val="9"/>
            <rFont val="Tahoma"/>
            <family val="0"/>
          </rPr>
          <t xml:space="preserve">f
</t>
        </r>
      </text>
    </comment>
    <comment ref="J31" authorId="1">
      <text>
        <r>
          <rPr>
            <sz val="9"/>
            <rFont val="Tahoma"/>
            <family val="0"/>
          </rPr>
          <t xml:space="preserve">Stratus fractus, Cumulus congestus. Vis 8-10m
</t>
        </r>
      </text>
    </comment>
    <comment ref="J32" authorId="1">
      <text>
        <r>
          <rPr>
            <sz val="9"/>
            <rFont val="Tahoma"/>
            <family val="0"/>
          </rPr>
          <t xml:space="preserve">Altostratus. Vis 10m
</t>
        </r>
      </text>
    </comment>
    <comment ref="S32" authorId="1">
      <text>
        <r>
          <rPr>
            <sz val="9"/>
            <rFont val="Tahoma"/>
            <family val="0"/>
          </rPr>
          <t xml:space="preserve">f
</t>
        </r>
      </text>
    </comment>
    <comment ref="J33" authorId="1">
      <text>
        <r>
          <rPr>
            <sz val="9"/>
            <rFont val="Tahoma"/>
            <family val="0"/>
          </rPr>
          <t xml:space="preserve">Stratocumulus, Cirrus. Vis 8-10m
</t>
        </r>
      </text>
    </comment>
    <comment ref="S33" authorId="1">
      <text>
        <r>
          <rPr>
            <sz val="9"/>
            <rFont val="Tahoma"/>
            <family val="0"/>
          </rPr>
          <t xml:space="preserve">s
</t>
        </r>
      </text>
    </comment>
    <comment ref="E33" authorId="1">
      <text>
        <r>
          <rPr>
            <sz val="9"/>
            <rFont val="Tahoma"/>
            <family val="0"/>
          </rPr>
          <t xml:space="preserve">overnight min 4.9c
</t>
        </r>
      </text>
    </comment>
    <comment ref="P33" authorId="1">
      <text>
        <r>
          <rPr>
            <sz val="9"/>
            <rFont val="Tahoma"/>
            <family val="0"/>
          </rPr>
          <t xml:space="preserve">Heavy showers thunderstorm, afternoon.
</t>
        </r>
      </text>
    </comment>
    <comment ref="J34" authorId="1">
      <text>
        <r>
          <rPr>
            <sz val="9"/>
            <rFont val="Tahoma"/>
            <family val="0"/>
          </rPr>
          <t xml:space="preserve">Nimbostratus. Vis &lt;1m
</t>
        </r>
      </text>
    </comment>
    <comment ref="S34" authorId="1">
      <text>
        <r>
          <rPr>
            <sz val="9"/>
            <rFont val="Tahoma"/>
            <family val="0"/>
          </rPr>
          <t xml:space="preserve">f
</t>
        </r>
      </text>
    </comment>
    <comment ref="J35" authorId="1">
      <text>
        <r>
          <rPr>
            <sz val="9"/>
            <rFont val="Tahoma"/>
            <family val="0"/>
          </rPr>
          <t xml:space="preserve">Altostratus, Cirrus. Vis 10m
</t>
        </r>
      </text>
    </comment>
    <comment ref="S35" authorId="1">
      <text>
        <r>
          <rPr>
            <sz val="9"/>
            <rFont val="Tahoma"/>
            <family val="0"/>
          </rPr>
          <t xml:space="preserve">fs
</t>
        </r>
      </text>
    </comment>
    <comment ref="E36" authorId="1">
      <text>
        <r>
          <rPr>
            <sz val="9"/>
            <rFont val="Tahoma"/>
            <family val="0"/>
          </rPr>
          <t xml:space="preserve">night low 4.7c
</t>
        </r>
      </text>
    </comment>
    <comment ref="J36" authorId="1">
      <text>
        <r>
          <rPr>
            <sz val="9"/>
            <rFont val="Tahoma"/>
            <family val="0"/>
          </rPr>
          <t xml:space="preserve">Stratus, Nimbostratus. Vis 6-8m
</t>
        </r>
      </text>
    </comment>
    <comment ref="S36" authorId="1">
      <text>
        <r>
          <rPr>
            <sz val="9"/>
            <rFont val="Tahoma"/>
            <family val="0"/>
          </rPr>
          <t xml:space="preserve">fs
</t>
        </r>
      </text>
    </comment>
    <comment ref="J37" authorId="1">
      <text>
        <r>
          <rPr>
            <sz val="9"/>
            <rFont val="Tahoma"/>
            <family val="0"/>
          </rPr>
          <t xml:space="preserve">Stratus, Nimbostratus. Vis 
</t>
        </r>
      </text>
    </comment>
    <comment ref="S37" authorId="1">
      <text>
        <r>
          <rPr>
            <sz val="9"/>
            <rFont val="Tahoma"/>
            <family val="0"/>
          </rPr>
          <t xml:space="preserve">r
</t>
        </r>
      </text>
    </comment>
    <comment ref="J38" authorId="1">
      <text>
        <r>
          <rPr>
            <sz val="9"/>
            <rFont val="Tahoma"/>
            <family val="0"/>
          </rPr>
          <t xml:space="preserve">Stratus (few light snow flakes) Vis 1 mile
</t>
        </r>
      </text>
    </comment>
    <comment ref="P38" authorId="1">
      <text>
        <r>
          <rPr>
            <sz val="9"/>
            <rFont val="Tahoma"/>
            <family val="0"/>
          </rPr>
          <t xml:space="preserve">A few light snow flakes, morning.
</t>
        </r>
      </text>
    </comment>
    <comment ref="S38" authorId="1">
      <text>
        <r>
          <rPr>
            <sz val="9"/>
            <rFont val="Tahoma"/>
            <family val="0"/>
          </rPr>
          <t xml:space="preserve">rs
</t>
        </r>
      </text>
    </comment>
    <comment ref="D38" authorId="1">
      <text>
        <r>
          <rPr>
            <sz val="9"/>
            <rFont val="Tahoma"/>
            <family val="0"/>
          </rPr>
          <t xml:space="preserve">max to 18:00 GMT 2.3c
</t>
        </r>
      </text>
    </comment>
    <comment ref="J39" authorId="1">
      <text>
        <r>
          <rPr>
            <sz val="9"/>
            <rFont val="Tahoma"/>
            <family val="0"/>
          </rPr>
          <t xml:space="preserve">Stratus vis 1m
</t>
        </r>
      </text>
    </comment>
    <comment ref="S39" authorId="1">
      <text>
        <r>
          <rPr>
            <sz val="9"/>
            <rFont val="Tahoma"/>
            <family val="0"/>
          </rPr>
          <t xml:space="preserve">f
</t>
        </r>
      </text>
    </comment>
    <comment ref="D39" authorId="1">
      <text>
        <r>
          <rPr>
            <sz val="9"/>
            <rFont val="Tahoma"/>
            <family val="0"/>
          </rPr>
          <t xml:space="preserve">High to 18:00 GMT 6.1c
</t>
        </r>
      </text>
    </comment>
    <comment ref="S40" authorId="1">
      <text>
        <r>
          <rPr>
            <sz val="9"/>
            <rFont val="Tahoma"/>
            <family val="0"/>
          </rPr>
          <t xml:space="preserve">r
</t>
        </r>
      </text>
    </comment>
    <comment ref="E41" authorId="1">
      <text>
        <r>
          <rPr>
            <sz val="9"/>
            <rFont val="Tahoma"/>
            <family val="0"/>
          </rPr>
          <t xml:space="preserve">Night low 5.1c
</t>
        </r>
      </text>
    </comment>
    <comment ref="J41" authorId="1">
      <text>
        <r>
          <rPr>
            <sz val="9"/>
            <rFont val="Tahoma"/>
            <family val="0"/>
          </rPr>
          <t xml:space="preserve">Stratus vis 10m
</t>
        </r>
      </text>
    </comment>
    <comment ref="S41" authorId="1">
      <text>
        <r>
          <rPr>
            <sz val="9"/>
            <rFont val="Tahoma"/>
            <family val="0"/>
          </rPr>
          <t xml:space="preserve">r
</t>
        </r>
      </text>
    </comment>
    <comment ref="J42" authorId="1">
      <text>
        <r>
          <rPr>
            <sz val="9"/>
            <rFont val="Tahoma"/>
            <family val="0"/>
          </rPr>
          <t xml:space="preserve">Cirrostratus, Stratus, Vis 10m 
</t>
        </r>
      </text>
    </comment>
    <comment ref="P41" authorId="1">
      <text>
        <r>
          <rPr>
            <sz val="9"/>
            <rFont val="Tahoma"/>
            <family val="0"/>
          </rPr>
          <t xml:space="preserve">tr
</t>
        </r>
      </text>
    </comment>
    <comment ref="S42" authorId="1">
      <text>
        <r>
          <rPr>
            <sz val="9"/>
            <rFont val="Tahoma"/>
            <family val="0"/>
          </rPr>
          <t xml:space="preserve">fs
</t>
        </r>
      </text>
    </comment>
    <comment ref="J43" authorId="1">
      <text>
        <r>
          <rPr>
            <sz val="9"/>
            <rFont val="Tahoma"/>
            <family val="0"/>
          </rPr>
          <t xml:space="preserve">Cirrus, Stratocumulus. Vis 10m
</t>
        </r>
      </text>
    </comment>
    <comment ref="S43" authorId="1">
      <text>
        <r>
          <rPr>
            <sz val="9"/>
            <rFont val="Tahoma"/>
            <family val="0"/>
          </rPr>
          <t xml:space="preserve">r
</t>
        </r>
      </text>
    </comment>
    <comment ref="E44" authorId="1">
      <text>
        <r>
          <rPr>
            <sz val="9"/>
            <rFont val="Tahoma"/>
            <family val="0"/>
          </rPr>
          <t xml:space="preserve">night low 5.0c
</t>
        </r>
      </text>
    </comment>
    <comment ref="J44" authorId="1">
      <text>
        <r>
          <rPr>
            <sz val="9"/>
            <rFont val="Tahoma"/>
            <family val="0"/>
          </rPr>
          <t xml:space="preserve">Stratus fractus, Cumulonimbus, Cirrus. Vis 10m
</t>
        </r>
      </text>
    </comment>
    <comment ref="S44" authorId="1">
      <text>
        <r>
          <rPr>
            <sz val="9"/>
            <rFont val="Tahoma"/>
            <family val="0"/>
          </rPr>
          <t xml:space="preserve">f
</t>
        </r>
      </text>
    </comment>
    <comment ref="J45" authorId="1">
      <text>
        <r>
          <rPr>
            <sz val="9"/>
            <rFont val="Tahoma"/>
            <family val="0"/>
          </rPr>
          <t xml:space="preserve">Altostratus, Cirrostratus, Stratus fractus. Vis 8-10m
</t>
        </r>
      </text>
    </comment>
    <comment ref="S45" authorId="1">
      <text>
        <r>
          <rPr>
            <sz val="9"/>
            <rFont val="Tahoma"/>
            <family val="0"/>
          </rPr>
          <t xml:space="preserve">r
</t>
        </r>
      </text>
    </comment>
    <comment ref="J46" authorId="1">
      <text>
        <r>
          <rPr>
            <sz val="9"/>
            <rFont val="Tahoma"/>
            <family val="0"/>
          </rPr>
          <t xml:space="preserve">Cirrostratus, Altostratus, Stratus fractus. Vis 10m
</t>
        </r>
      </text>
    </comment>
    <comment ref="S46" authorId="1">
      <text>
        <r>
          <rPr>
            <sz val="9"/>
            <rFont val="Tahoma"/>
            <family val="0"/>
          </rPr>
          <t xml:space="preserve">r
</t>
        </r>
      </text>
    </comment>
    <comment ref="J47" authorId="1">
      <text>
        <r>
          <rPr>
            <sz val="9"/>
            <rFont val="Tahoma"/>
            <family val="0"/>
          </rPr>
          <t xml:space="preserve">Stratus fractus. Vis 10m
</t>
        </r>
      </text>
    </comment>
    <comment ref="S47" authorId="1">
      <text>
        <r>
          <rPr>
            <sz val="9"/>
            <rFont val="Tahoma"/>
            <family val="0"/>
          </rPr>
          <t xml:space="preserve">f
</t>
        </r>
      </text>
    </comment>
    <comment ref="J48" authorId="1">
      <text>
        <r>
          <rPr>
            <sz val="9"/>
            <rFont val="Tahoma"/>
            <family val="0"/>
          </rPr>
          <t xml:space="preserve">Stratus. Vis 10m
</t>
        </r>
      </text>
    </comment>
    <comment ref="S48" authorId="1">
      <text>
        <r>
          <rPr>
            <sz val="9"/>
            <rFont val="Tahoma"/>
            <family val="0"/>
          </rPr>
          <t xml:space="preserve">r
</t>
        </r>
      </text>
    </comment>
    <comment ref="J49" authorId="1">
      <text>
        <r>
          <rPr>
            <b/>
            <sz val="9"/>
            <rFont val="Tahoma"/>
            <family val="0"/>
          </rPr>
          <t>Stratocumulus, Cirrus, vis 10m:</t>
        </r>
        <r>
          <rPr>
            <sz val="9"/>
            <rFont val="Tahoma"/>
            <family val="0"/>
          </rPr>
          <t xml:space="preserve">
</t>
        </r>
      </text>
    </comment>
    <comment ref="P48" authorId="1">
      <text>
        <r>
          <rPr>
            <sz val="9"/>
            <rFont val="Tahoma"/>
            <family val="0"/>
          </rPr>
          <t xml:space="preserve">tr
</t>
        </r>
      </text>
    </comment>
    <comment ref="S49" authorId="1">
      <text>
        <r>
          <rPr>
            <sz val="9"/>
            <rFont val="Tahoma"/>
            <family val="0"/>
          </rPr>
          <t xml:space="preserve">r
</t>
        </r>
      </text>
    </comment>
    <comment ref="J50" authorId="1">
      <text>
        <r>
          <rPr>
            <sz val="9"/>
            <rFont val="Tahoma"/>
            <family val="0"/>
          </rPr>
          <t xml:space="preserve">Nimbostratus (l to m rain) vis 1m
</t>
        </r>
      </text>
    </comment>
    <comment ref="S50" authorId="1">
      <text>
        <r>
          <rPr>
            <sz val="9"/>
            <rFont val="Tahoma"/>
            <family val="0"/>
          </rPr>
          <t xml:space="preserve">f
</t>
        </r>
      </text>
    </comment>
    <comment ref="P50" authorId="1">
      <text>
        <r>
          <rPr>
            <sz val="9"/>
            <rFont val="Tahoma"/>
            <family val="0"/>
          </rPr>
          <t xml:space="preserve">10:30 GMT Rain quickly turning to spell of moderate snow giving temporary cover.
</t>
        </r>
      </text>
    </comment>
    <comment ref="J51" authorId="1">
      <text>
        <r>
          <rPr>
            <sz val="9"/>
            <rFont val="Tahoma"/>
            <family val="0"/>
          </rPr>
          <t xml:space="preserve">Altostratus, Stratus fractus. Vis 10m
</t>
        </r>
      </text>
    </comment>
    <comment ref="S51" authorId="1">
      <text>
        <r>
          <rPr>
            <sz val="9"/>
            <rFont val="Tahoma"/>
            <family val="0"/>
          </rPr>
          <t xml:space="preserve">f
</t>
        </r>
      </text>
    </comment>
    <comment ref="J52" authorId="1">
      <text>
        <r>
          <rPr>
            <sz val="9"/>
            <rFont val="Tahoma"/>
            <family val="0"/>
          </rPr>
          <t xml:space="preserve">Stratocumulus vis 10m
</t>
        </r>
      </text>
    </comment>
    <comment ref="S52" authorId="1">
      <text>
        <r>
          <rPr>
            <sz val="9"/>
            <rFont val="Tahoma"/>
            <family val="0"/>
          </rPr>
          <t xml:space="preserve">r
</t>
        </r>
      </text>
    </comment>
    <comment ref="J53" authorId="1">
      <text>
        <r>
          <rPr>
            <sz val="9"/>
            <rFont val="Tahoma"/>
            <family val="0"/>
          </rPr>
          <t xml:space="preserve">Altostratus, Stratocumulus. Vis 10m
</t>
        </r>
      </text>
    </comment>
    <comment ref="S53" authorId="1">
      <text>
        <r>
          <rPr>
            <sz val="9"/>
            <rFont val="Tahoma"/>
            <family val="0"/>
          </rPr>
          <t xml:space="preserve">f
</t>
        </r>
      </text>
    </comment>
    <comment ref="E54" authorId="1">
      <text>
        <r>
          <rPr>
            <sz val="9"/>
            <rFont val="Tahoma"/>
            <family val="0"/>
          </rPr>
          <t xml:space="preserve">night low  6.2c
</t>
        </r>
      </text>
    </comment>
    <comment ref="J54" authorId="1">
      <text>
        <r>
          <rPr>
            <sz val="9"/>
            <rFont val="Tahoma"/>
            <family val="0"/>
          </rPr>
          <t xml:space="preserve">AltoS. CirroSt, Cumulonimbus, St Frac. Vis 10m
</t>
        </r>
      </text>
    </comment>
    <comment ref="S54" authorId="1">
      <text>
        <r>
          <rPr>
            <sz val="9"/>
            <rFont val="Tahoma"/>
            <family val="0"/>
          </rPr>
          <t xml:space="preserve">r
</t>
        </r>
      </text>
    </comment>
    <comment ref="J55" authorId="1">
      <text>
        <r>
          <rPr>
            <sz val="9"/>
            <rFont val="Tahoma"/>
            <family val="0"/>
          </rPr>
          <t xml:space="preserve">Stratus fractus vis 8-10m
</t>
        </r>
      </text>
    </comment>
    <comment ref="S55" authorId="1">
      <text>
        <r>
          <rPr>
            <sz val="9"/>
            <rFont val="Tahoma"/>
            <family val="0"/>
          </rPr>
          <t xml:space="preserve">r
</t>
        </r>
      </text>
    </comment>
    <comment ref="J56" authorId="1">
      <text>
        <r>
          <rPr>
            <sz val="9"/>
            <rFont val="Tahoma"/>
            <family val="0"/>
          </rPr>
          <t xml:space="preserve">AltoST,Altocu. Cirrost, St frac.. Vis 6m
</t>
        </r>
      </text>
    </comment>
    <comment ref="S56" authorId="1">
      <text>
        <r>
          <rPr>
            <sz val="9"/>
            <rFont val="Tahoma"/>
            <family val="0"/>
          </rPr>
          <t xml:space="preserve">fs
</t>
        </r>
      </text>
    </comment>
    <comment ref="S57" authorId="1">
      <text>
        <r>
          <rPr>
            <sz val="9"/>
            <rFont val="Tahoma"/>
            <family val="0"/>
          </rPr>
          <t xml:space="preserve">rs
</t>
        </r>
      </text>
    </comment>
    <comment ref="J58" authorId="1">
      <text>
        <r>
          <rPr>
            <sz val="9"/>
            <rFont val="Tahoma"/>
            <family val="0"/>
          </rPr>
          <t xml:space="preserve">Stratocumulus, vis 10m
</t>
        </r>
      </text>
    </comment>
    <comment ref="S58" authorId="1">
      <text>
        <r>
          <rPr>
            <sz val="9"/>
            <rFont val="Tahoma"/>
            <family val="0"/>
          </rPr>
          <t xml:space="preserve">rs
</t>
        </r>
      </text>
    </comment>
    <comment ref="E59" authorId="1">
      <text>
        <r>
          <rPr>
            <sz val="9"/>
            <rFont val="Tahoma"/>
            <family val="0"/>
          </rPr>
          <t xml:space="preserve">night low 8.3c
</t>
        </r>
      </text>
    </comment>
    <comment ref="J59" authorId="1">
      <text>
        <r>
          <rPr>
            <sz val="9"/>
            <rFont val="Tahoma"/>
            <family val="0"/>
          </rPr>
          <t xml:space="preserve">Staratus, Nimbostratus. Vis 8-10m
</t>
        </r>
      </text>
    </comment>
    <comment ref="S59" authorId="1">
      <text>
        <r>
          <rPr>
            <sz val="9"/>
            <rFont val="Tahoma"/>
            <family val="0"/>
          </rPr>
          <t xml:space="preserve">f
</t>
        </r>
      </text>
    </comment>
    <comment ref="J60" authorId="1">
      <text>
        <r>
          <rPr>
            <sz val="9"/>
            <rFont val="Tahoma"/>
            <family val="0"/>
          </rPr>
          <t xml:space="preserve">Cirrus, Stratocumulus vis 6-8m
</t>
        </r>
      </text>
    </comment>
    <comment ref="S60" authorId="1">
      <text>
        <r>
          <rPr>
            <sz val="9"/>
            <rFont val="Tahoma"/>
            <family val="0"/>
          </rPr>
          <t xml:space="preserve">rs
</t>
        </r>
      </text>
    </comment>
    <comment ref="J61" authorId="1">
      <text>
        <r>
          <rPr>
            <sz val="9"/>
            <rFont val="Tahoma"/>
            <family val="0"/>
          </rPr>
          <t xml:space="preserve">Stratocumulus. Vis 10m
</t>
        </r>
      </text>
    </comment>
    <comment ref="S61" authorId="1">
      <text>
        <r>
          <rPr>
            <sz val="9"/>
            <rFont val="Tahoma"/>
            <family val="0"/>
          </rPr>
          <t xml:space="preserve">r
</t>
        </r>
      </text>
    </comment>
    <comment ref="E62" authorId="1">
      <text>
        <r>
          <rPr>
            <sz val="9"/>
            <rFont val="Tahoma"/>
            <family val="0"/>
          </rPr>
          <t xml:space="preserve">night low 8.0c
</t>
        </r>
      </text>
    </comment>
    <comment ref="J62" authorId="1">
      <text>
        <r>
          <rPr>
            <sz val="9"/>
            <rFont val="Tahoma"/>
            <family val="0"/>
          </rPr>
          <t xml:space="preserve">Stratus fractus. stratus Vis 10m
</t>
        </r>
      </text>
    </comment>
    <comment ref="S62" authorId="1">
      <text>
        <r>
          <rPr>
            <sz val="9"/>
            <rFont val="Tahoma"/>
            <family val="0"/>
          </rPr>
          <t xml:space="preserve">fs
</t>
        </r>
      </text>
    </comment>
    <comment ref="J63" authorId="1">
      <text>
        <r>
          <rPr>
            <sz val="9"/>
            <rFont val="Tahoma"/>
            <family val="0"/>
          </rPr>
          <t xml:space="preserve">Nimbostratus. Vis 8-10m
</t>
        </r>
      </text>
    </comment>
    <comment ref="S63" authorId="1">
      <text>
        <r>
          <rPr>
            <sz val="9"/>
            <rFont val="Tahoma"/>
            <family val="0"/>
          </rPr>
          <t xml:space="preserve">f
</t>
        </r>
      </text>
    </comment>
    <comment ref="J64" authorId="1">
      <text>
        <r>
          <rPr>
            <sz val="9"/>
            <rFont val="Tahoma"/>
            <family val="0"/>
          </rPr>
          <t xml:space="preserve">Cirrostratus, Stratus, Altocumulus. Vis 10m
</t>
        </r>
      </text>
    </comment>
    <comment ref="S64" authorId="1">
      <text>
        <r>
          <rPr>
            <sz val="9"/>
            <rFont val="Tahoma"/>
            <family val="0"/>
          </rPr>
          <t xml:space="preserve">s
</t>
        </r>
      </text>
    </comment>
    <comment ref="J65" authorId="1">
      <text>
        <r>
          <rPr>
            <sz val="9"/>
            <rFont val="Tahoma"/>
            <family val="0"/>
          </rPr>
          <t xml:space="preserve">vis 8-10m
</t>
        </r>
      </text>
    </comment>
    <comment ref="S65" authorId="1">
      <text>
        <r>
          <rPr>
            <sz val="9"/>
            <rFont val="Tahoma"/>
            <family val="0"/>
          </rPr>
          <t xml:space="preserve">r
</t>
        </r>
      </text>
    </comment>
    <comment ref="J66" authorId="1">
      <text>
        <r>
          <rPr>
            <sz val="9"/>
            <rFont val="Tahoma"/>
            <family val="0"/>
          </rPr>
          <t xml:space="preserve">Cumulonimbus, Stratus fractus vis 10m
</t>
        </r>
      </text>
    </comment>
    <comment ref="S66" authorId="1">
      <text>
        <r>
          <rPr>
            <sz val="9"/>
            <rFont val="Tahoma"/>
            <family val="0"/>
          </rPr>
          <t xml:space="preserve">rs
</t>
        </r>
      </text>
    </comment>
    <comment ref="J67" authorId="1">
      <text>
        <r>
          <rPr>
            <sz val="9"/>
            <rFont val="Tahoma"/>
            <family val="0"/>
          </rPr>
          <t xml:space="preserve">Stratus. Vis 1m
</t>
        </r>
      </text>
    </comment>
    <comment ref="S67" authorId="1">
      <text>
        <r>
          <rPr>
            <sz val="9"/>
            <rFont val="Tahoma"/>
            <family val="0"/>
          </rPr>
          <t xml:space="preserve">s
</t>
        </r>
      </text>
    </comment>
    <comment ref="J68" authorId="1">
      <text>
        <r>
          <rPr>
            <sz val="9"/>
            <rFont val="Tahoma"/>
            <family val="0"/>
          </rPr>
          <t xml:space="preserve">Stratocumulus. Vis 6-8 m
</t>
        </r>
      </text>
    </comment>
    <comment ref="S68" authorId="1">
      <text>
        <r>
          <rPr>
            <sz val="9"/>
            <rFont val="Tahoma"/>
            <family val="0"/>
          </rPr>
          <t xml:space="preserve">s
</t>
        </r>
      </text>
    </comment>
    <comment ref="E69" authorId="1">
      <text>
        <r>
          <rPr>
            <sz val="9"/>
            <rFont val="Tahoma"/>
            <family val="0"/>
          </rPr>
          <t xml:space="preserve">night low 2.7c
</t>
        </r>
      </text>
    </comment>
    <comment ref="J69" authorId="1">
      <text>
        <r>
          <rPr>
            <sz val="9"/>
            <rFont val="Tahoma"/>
            <family val="0"/>
          </rPr>
          <t xml:space="preserve">Stratocumulus, Cirrostratus. Vis 10m
</t>
        </r>
      </text>
    </comment>
    <comment ref="S69" authorId="1">
      <text>
        <r>
          <rPr>
            <sz val="9"/>
            <rFont val="Tahoma"/>
            <family val="0"/>
          </rPr>
          <t xml:space="preserve">f
</t>
        </r>
      </text>
    </comment>
    <comment ref="J70" authorId="1">
      <text>
        <r>
          <rPr>
            <sz val="9"/>
            <rFont val="Tahoma"/>
            <family val="0"/>
          </rPr>
          <t xml:space="preserve">Cirrus, Stratus fractus. Vis 8 m
</t>
        </r>
      </text>
    </comment>
    <comment ref="S70" authorId="1">
      <text>
        <r>
          <rPr>
            <sz val="9"/>
            <rFont val="Tahoma"/>
            <family val="0"/>
          </rPr>
          <t xml:space="preserve">rs
</t>
        </r>
      </text>
    </comment>
    <comment ref="J71" authorId="1">
      <text>
        <r>
          <rPr>
            <sz val="9"/>
            <rFont val="Tahoma"/>
            <family val="0"/>
          </rPr>
          <t xml:space="preserve">Stratocumulus. Vis 10m
</t>
        </r>
      </text>
    </comment>
    <comment ref="S71" authorId="1">
      <text>
        <r>
          <rPr>
            <sz val="9"/>
            <rFont val="Tahoma"/>
            <family val="0"/>
          </rPr>
          <t xml:space="preserve">r
</t>
        </r>
      </text>
    </comment>
    <comment ref="J72" authorId="1">
      <text>
        <r>
          <rPr>
            <sz val="9"/>
            <rFont val="Tahoma"/>
            <family val="0"/>
          </rPr>
          <t xml:space="preserve">Altostratus. Vis 10m
</t>
        </r>
      </text>
    </comment>
    <comment ref="P71" authorId="1">
      <text>
        <r>
          <rPr>
            <sz val="9"/>
            <rFont val="Tahoma"/>
            <family val="0"/>
          </rPr>
          <t xml:space="preserve">tr
</t>
        </r>
      </text>
    </comment>
    <comment ref="S72" authorId="1">
      <text>
        <r>
          <rPr>
            <sz val="9"/>
            <rFont val="Tahoma"/>
            <family val="0"/>
          </rPr>
          <t xml:space="preserve">r
</t>
        </r>
      </text>
    </comment>
    <comment ref="E73" authorId="1">
      <text>
        <r>
          <rPr>
            <sz val="9"/>
            <rFont val="Tahoma"/>
            <family val="0"/>
          </rPr>
          <t xml:space="preserve">night low 6.9c
</t>
        </r>
      </text>
    </comment>
    <comment ref="J73" authorId="1">
      <text>
        <r>
          <rPr>
            <sz val="9"/>
            <rFont val="Tahoma"/>
            <family val="0"/>
          </rPr>
          <t xml:space="preserve">Nimbostratus, vis 1.5m
</t>
        </r>
      </text>
    </comment>
    <comment ref="S73" authorId="1">
      <text>
        <r>
          <rPr>
            <sz val="9"/>
            <rFont val="Tahoma"/>
            <family val="0"/>
          </rPr>
          <t xml:space="preserve">s
</t>
        </r>
      </text>
    </comment>
    <comment ref="E74" authorId="1">
      <text>
        <r>
          <rPr>
            <sz val="9"/>
            <rFont val="Tahoma"/>
            <family val="0"/>
          </rPr>
          <t xml:space="preserve">night low 9.0c
</t>
        </r>
      </text>
    </comment>
    <comment ref="J74" authorId="1">
      <text>
        <r>
          <rPr>
            <sz val="9"/>
            <rFont val="Tahoma"/>
            <family val="0"/>
          </rPr>
          <t xml:space="preserve">Nimbostratus, Stratus fractus. Vis 8m
</t>
        </r>
      </text>
    </comment>
    <comment ref="S74" authorId="1">
      <text>
        <r>
          <rPr>
            <sz val="9"/>
            <rFont val="Tahoma"/>
            <family val="0"/>
          </rPr>
          <t xml:space="preserve">S
</t>
        </r>
      </text>
    </comment>
    <comment ref="J75" authorId="1">
      <text>
        <r>
          <rPr>
            <sz val="9"/>
            <rFont val="Tahoma"/>
            <family val="0"/>
          </rPr>
          <t xml:space="preserve">Stratus vis 6-8m
</t>
        </r>
      </text>
    </comment>
    <comment ref="S75" authorId="1">
      <text>
        <r>
          <rPr>
            <sz val="9"/>
            <rFont val="Tahoma"/>
            <family val="0"/>
          </rPr>
          <t xml:space="preserve">s
</t>
        </r>
      </text>
    </comment>
    <comment ref="J76" authorId="1">
      <text>
        <r>
          <rPr>
            <sz val="9"/>
            <rFont val="Tahoma"/>
            <family val="0"/>
          </rPr>
          <t xml:space="preserve">Clear, 8m
</t>
        </r>
      </text>
    </comment>
    <comment ref="S76" authorId="1">
      <text>
        <r>
          <rPr>
            <sz val="9"/>
            <rFont val="Tahoma"/>
            <family val="0"/>
          </rPr>
          <t xml:space="preserve">rs
</t>
        </r>
      </text>
    </comment>
    <comment ref="J77" authorId="1">
      <text>
        <r>
          <rPr>
            <sz val="9"/>
            <rFont val="Tahoma"/>
            <family val="0"/>
          </rPr>
          <t xml:space="preserve">Stratus, Stratocumulus. Vis 10m
</t>
        </r>
      </text>
    </comment>
    <comment ref="S77" authorId="1">
      <text>
        <r>
          <rPr>
            <sz val="9"/>
            <rFont val="Tahoma"/>
            <family val="0"/>
          </rPr>
          <t xml:space="preserve">r
</t>
        </r>
      </text>
    </comment>
    <comment ref="J78" authorId="1">
      <text>
        <r>
          <rPr>
            <sz val="9"/>
            <rFont val="Tahoma"/>
            <family val="0"/>
          </rPr>
          <t xml:space="preserve">Stratus. Vis 10m
</t>
        </r>
      </text>
    </comment>
    <comment ref="S78" authorId="1">
      <text>
        <r>
          <rPr>
            <sz val="9"/>
            <rFont val="Tahoma"/>
            <family val="0"/>
          </rPr>
          <t xml:space="preserve">r
</t>
        </r>
      </text>
    </comment>
    <comment ref="J79" authorId="0">
      <text>
        <r>
          <rPr>
            <sz val="9"/>
            <rFont val="Tahoma"/>
            <family val="0"/>
          </rPr>
          <t xml:space="preserve">Stratus. Vis &lt;1m
</t>
        </r>
      </text>
    </comment>
    <comment ref="S79" authorId="0">
      <text>
        <r>
          <rPr>
            <sz val="9"/>
            <rFont val="Tahoma"/>
            <family val="0"/>
          </rPr>
          <t xml:space="preserve">s
</t>
        </r>
      </text>
    </comment>
    <comment ref="J80" authorId="1">
      <text>
        <r>
          <rPr>
            <sz val="9"/>
            <rFont val="Tahoma"/>
            <family val="0"/>
          </rPr>
          <t xml:space="preserve">Thick fog &lt;50 yards at dawn, &lt;200 yards obs. 
</t>
        </r>
      </text>
    </comment>
    <comment ref="S80" authorId="1">
      <text>
        <r>
          <rPr>
            <sz val="9"/>
            <rFont val="Tahoma"/>
            <family val="0"/>
          </rPr>
          <t xml:space="preserve">fs
</t>
        </r>
      </text>
    </comment>
    <comment ref="J81" authorId="1">
      <text>
        <r>
          <rPr>
            <sz val="9"/>
            <rFont val="Tahoma"/>
            <family val="0"/>
          </rPr>
          <t xml:space="preserve">Thick fog vis &lt;100Yards
</t>
        </r>
      </text>
    </comment>
    <comment ref="P80" authorId="1">
      <text>
        <r>
          <rPr>
            <sz val="9"/>
            <rFont val="Tahoma"/>
            <family val="0"/>
          </rPr>
          <t xml:space="preserve">tr.
</t>
        </r>
      </text>
    </comment>
    <comment ref="S81" authorId="1">
      <text>
        <r>
          <rPr>
            <sz val="9"/>
            <rFont val="Tahoma"/>
            <family val="0"/>
          </rPr>
          <t xml:space="preserve">fs
</t>
        </r>
      </text>
    </comment>
    <comment ref="E82" authorId="1">
      <text>
        <r>
          <rPr>
            <sz val="9"/>
            <rFont val="Tahoma"/>
            <family val="0"/>
          </rPr>
          <t xml:space="preserve">night low 7.7c
</t>
        </r>
      </text>
    </comment>
    <comment ref="J82" authorId="1">
      <text>
        <r>
          <rPr>
            <sz val="9"/>
            <rFont val="Tahoma"/>
            <family val="0"/>
          </rPr>
          <t xml:space="preserve">Stratocumulus, Altocumulud,Cirrus, Stratus fractus. Vis 10m
</t>
        </r>
      </text>
    </comment>
    <comment ref="S82" authorId="1">
      <text>
        <r>
          <rPr>
            <sz val="9"/>
            <rFont val="Tahoma"/>
            <family val="0"/>
          </rPr>
          <t xml:space="preserve">rs
</t>
        </r>
      </text>
    </comment>
    <comment ref="J83" authorId="1">
      <text>
        <r>
          <rPr>
            <sz val="9"/>
            <rFont val="Tahoma"/>
            <family val="2"/>
          </rPr>
          <t>Altocumulus, vis 10m</t>
        </r>
      </text>
    </comment>
    <comment ref="S83" authorId="1">
      <text>
        <r>
          <rPr>
            <sz val="9"/>
            <rFont val="Tahoma"/>
            <family val="0"/>
          </rPr>
          <t xml:space="preserve">fs
</t>
        </r>
      </text>
    </comment>
    <comment ref="J84" authorId="1">
      <text>
        <r>
          <rPr>
            <sz val="9"/>
            <rFont val="Tahoma"/>
            <family val="0"/>
          </rPr>
          <t xml:space="preserve">Altocumulus, Cirrus. Vis 10m
</t>
        </r>
      </text>
    </comment>
    <comment ref="S84" authorId="1">
      <text>
        <r>
          <rPr>
            <sz val="9"/>
            <rFont val="Tahoma"/>
            <family val="0"/>
          </rPr>
          <t xml:space="preserve">s
</t>
        </r>
      </text>
    </comment>
    <comment ref="J85" authorId="1">
      <text>
        <r>
          <rPr>
            <sz val="9"/>
            <rFont val="Tahoma"/>
            <family val="0"/>
          </rPr>
          <t xml:space="preserve">Stratocumulus, Altostratus. Vis 10m
</t>
        </r>
      </text>
    </comment>
    <comment ref="S85" authorId="1">
      <text>
        <r>
          <rPr>
            <sz val="9"/>
            <rFont val="Tahoma"/>
            <family val="0"/>
          </rPr>
          <t xml:space="preserve">f
</t>
        </r>
      </text>
    </comment>
    <comment ref="J86" authorId="1">
      <text>
        <r>
          <rPr>
            <sz val="9"/>
            <rFont val="Tahoma"/>
            <family val="0"/>
          </rPr>
          <t xml:space="preserve">Cirrostratus, Altostratus. Vis 5m
</t>
        </r>
      </text>
    </comment>
    <comment ref="S86" authorId="1">
      <text>
        <r>
          <rPr>
            <sz val="9"/>
            <rFont val="Tahoma"/>
            <family val="0"/>
          </rPr>
          <t xml:space="preserve">rs
</t>
        </r>
      </text>
    </comment>
    <comment ref="J87" authorId="1">
      <text>
        <r>
          <rPr>
            <sz val="9"/>
            <rFont val="Tahoma"/>
            <family val="0"/>
          </rPr>
          <t xml:space="preserve">Altostratus, Altocumulus. Vis 10m
</t>
        </r>
      </text>
    </comment>
    <comment ref="S87" authorId="1">
      <text>
        <r>
          <rPr>
            <sz val="9"/>
            <rFont val="Tahoma"/>
            <family val="0"/>
          </rPr>
          <t xml:space="preserve">f
</t>
        </r>
      </text>
    </comment>
    <comment ref="S88" authorId="1">
      <text>
        <r>
          <rPr>
            <sz val="9"/>
            <rFont val="Tahoma"/>
            <family val="0"/>
          </rPr>
          <t xml:space="preserve">r
</t>
        </r>
      </text>
    </comment>
    <comment ref="J89" authorId="1">
      <text>
        <r>
          <rPr>
            <sz val="9"/>
            <rFont val="Tahoma"/>
            <family val="0"/>
          </rPr>
          <t xml:space="preserve">Cumulus mediocris. Vis 10m
</t>
        </r>
      </text>
    </comment>
    <comment ref="S89" authorId="1">
      <text>
        <r>
          <rPr>
            <sz val="9"/>
            <rFont val="Tahoma"/>
            <family val="0"/>
          </rPr>
          <t xml:space="preserve">s
</t>
        </r>
      </text>
    </comment>
    <comment ref="P89" authorId="1">
      <text>
        <r>
          <rPr>
            <sz val="9"/>
            <rFont val="Tahoma"/>
            <family val="0"/>
          </rPr>
          <t xml:space="preserve">Moderate shower turning to sleet briefly afternoon.
</t>
        </r>
      </text>
    </comment>
    <comment ref="J90" authorId="1">
      <text>
        <r>
          <rPr>
            <sz val="9"/>
            <rFont val="Tahoma"/>
            <family val="0"/>
          </rPr>
          <t xml:space="preserve">Cumulonimbus, Stratus fractus, Cirrus, Altocumulus. Vis 10m
</t>
        </r>
      </text>
    </comment>
    <comment ref="S90" authorId="1">
      <text>
        <r>
          <rPr>
            <sz val="9"/>
            <rFont val="Tahoma"/>
            <family val="0"/>
          </rPr>
          <t xml:space="preserve">rs
</t>
        </r>
      </text>
    </comment>
    <comment ref="J91" authorId="1">
      <text>
        <r>
          <rPr>
            <sz val="9"/>
            <rFont val="Tahoma"/>
            <family val="0"/>
          </rPr>
          <t xml:space="preserve">Cirrus. Vis 10m
</t>
        </r>
      </text>
    </comment>
    <comment ref="S91" authorId="1">
      <text>
        <r>
          <rPr>
            <sz val="9"/>
            <rFont val="Tahoma"/>
            <family val="0"/>
          </rPr>
          <t xml:space="preserve">fs
</t>
        </r>
      </text>
    </comment>
    <comment ref="E92" authorId="1">
      <text>
        <r>
          <rPr>
            <sz val="9"/>
            <rFont val="Tahoma"/>
            <family val="0"/>
          </rPr>
          <t xml:space="preserve">night low 5.1c.
</t>
        </r>
      </text>
    </comment>
    <comment ref="J92" authorId="1">
      <text>
        <r>
          <rPr>
            <sz val="9"/>
            <rFont val="Tahoma"/>
            <family val="0"/>
          </rPr>
          <t xml:space="preserve">Nimbostratus, vis 4-5 m
</t>
        </r>
      </text>
    </comment>
    <comment ref="S92" authorId="1">
      <text>
        <r>
          <rPr>
            <sz val="9"/>
            <rFont val="Tahoma"/>
            <family val="0"/>
          </rPr>
          <t xml:space="preserve">rs
</t>
        </r>
      </text>
    </comment>
    <comment ref="J93" authorId="1">
      <text>
        <r>
          <rPr>
            <sz val="9"/>
            <rFont val="Tahoma"/>
            <family val="0"/>
          </rPr>
          <t xml:space="preserve">Cirrostratus, vis 2-3 m
</t>
        </r>
      </text>
    </comment>
    <comment ref="S93" authorId="1">
      <text>
        <r>
          <rPr>
            <sz val="9"/>
            <rFont val="Tahoma"/>
            <family val="0"/>
          </rPr>
          <t xml:space="preserve">rs
</t>
        </r>
      </text>
    </comment>
    <comment ref="P93" authorId="1">
      <text>
        <r>
          <rPr>
            <sz val="9"/>
            <rFont val="Tahoma"/>
            <family val="0"/>
          </rPr>
          <t xml:space="preserve">Moderate Soft hail shower late afternoon.
</t>
        </r>
      </text>
    </comment>
    <comment ref="J94" authorId="1">
      <text>
        <r>
          <rPr>
            <sz val="9"/>
            <rFont val="Tahoma"/>
            <family val="0"/>
          </rPr>
          <t xml:space="preserve">Stratocumulus. Stratus fractus. Vis 10m
</t>
        </r>
      </text>
    </comment>
    <comment ref="S94" authorId="1">
      <text>
        <r>
          <rPr>
            <sz val="9"/>
            <rFont val="Tahoma"/>
            <family val="0"/>
          </rPr>
          <t xml:space="preserve">rs
</t>
        </r>
      </text>
    </comment>
    <comment ref="P94" authorId="1">
      <text>
        <r>
          <rPr>
            <sz val="9"/>
            <rFont val="Tahoma"/>
            <family val="0"/>
          </rPr>
          <t xml:space="preserve">Frequent soft hail from mid afternoon.
</t>
        </r>
      </text>
    </comment>
    <comment ref="Q94" authorId="1">
      <text>
        <r>
          <rPr>
            <sz val="9"/>
            <rFont val="Tahoma"/>
            <family val="0"/>
          </rPr>
          <t xml:space="preserve">Moderate shower, soft hail, rumble of thunder, mid afternoon.
</t>
        </r>
      </text>
    </comment>
    <comment ref="J95" authorId="1">
      <text>
        <r>
          <rPr>
            <sz val="9"/>
            <rFont val="Tahoma"/>
            <family val="0"/>
          </rPr>
          <t xml:space="preserve">Cirrostratus, Stratus fractus. Vis 4m
</t>
        </r>
      </text>
    </comment>
    <comment ref="S95" authorId="1">
      <text>
        <r>
          <rPr>
            <sz val="9"/>
            <rFont val="Tahoma"/>
            <family val="0"/>
          </rPr>
          <t xml:space="preserve">rs
</t>
        </r>
      </text>
    </comment>
    <comment ref="J96" authorId="1">
      <text>
        <r>
          <rPr>
            <sz val="9"/>
            <rFont val="Tahoma"/>
            <family val="0"/>
          </rPr>
          <t xml:space="preserve">Altocumulus. Vis 1m
</t>
        </r>
      </text>
    </comment>
    <comment ref="P95" authorId="1">
      <text>
        <r>
          <rPr>
            <sz val="9"/>
            <rFont val="Tahoma"/>
            <family val="0"/>
          </rPr>
          <t xml:space="preserve">tr
</t>
        </r>
      </text>
    </comment>
    <comment ref="S96" authorId="1">
      <text>
        <r>
          <rPr>
            <sz val="9"/>
            <rFont val="Tahoma"/>
            <family val="0"/>
          </rPr>
          <t xml:space="preserve">fs
</t>
        </r>
      </text>
    </comment>
    <comment ref="Q95" authorId="1">
      <text>
        <r>
          <rPr>
            <sz val="9"/>
            <rFont val="Tahoma"/>
            <family val="0"/>
          </rPr>
          <t xml:space="preserve">tr
</t>
        </r>
      </text>
    </comment>
    <comment ref="J97" authorId="1">
      <text>
        <r>
          <rPr>
            <sz val="9"/>
            <rFont val="Tahoma"/>
            <family val="0"/>
          </rPr>
          <t>Fog, dawn &lt;200 yards.
Cirrostratus. Vis &lt;1 mile.</t>
        </r>
      </text>
    </comment>
    <comment ref="S97" authorId="1">
      <text>
        <r>
          <rPr>
            <sz val="9"/>
            <rFont val="Tahoma"/>
            <family val="0"/>
          </rPr>
          <t xml:space="preserve">fs
</t>
        </r>
      </text>
    </comment>
    <comment ref="J98" authorId="1">
      <text>
        <r>
          <rPr>
            <sz val="9"/>
            <rFont val="Tahoma"/>
            <family val="0"/>
          </rPr>
          <t xml:space="preserve">Fog &lt;150 yards dawn, improving to around 300 yards observation. 
</t>
        </r>
      </text>
    </comment>
    <comment ref="S98" authorId="1">
      <text>
        <r>
          <rPr>
            <sz val="9"/>
            <rFont val="Tahoma"/>
            <family val="0"/>
          </rPr>
          <t xml:space="preserve">s
</t>
        </r>
      </text>
    </comment>
    <comment ref="E99" authorId="1">
      <text>
        <r>
          <rPr>
            <sz val="9"/>
            <rFont val="Tahoma"/>
            <family val="0"/>
          </rPr>
          <t xml:space="preserve">night low 9.1c
</t>
        </r>
      </text>
    </comment>
    <comment ref="J99" authorId="1">
      <text>
        <r>
          <rPr>
            <sz val="9"/>
            <rFont val="Tahoma"/>
            <family val="0"/>
          </rPr>
          <t xml:space="preserve">Stratus. Vis 10m
</t>
        </r>
      </text>
    </comment>
    <comment ref="S99" authorId="1">
      <text>
        <r>
          <rPr>
            <sz val="9"/>
            <rFont val="Tahoma"/>
            <family val="0"/>
          </rPr>
          <t xml:space="preserve">s
</t>
        </r>
      </text>
    </comment>
    <comment ref="P98" authorId="1">
      <text>
        <r>
          <rPr>
            <sz val="9"/>
            <rFont val="Tahoma"/>
            <family val="0"/>
          </rPr>
          <t xml:space="preserve">Thunderstorm, early evening.
</t>
        </r>
      </text>
    </comment>
    <comment ref="J100" authorId="1">
      <text>
        <r>
          <rPr>
            <sz val="9"/>
            <rFont val="Tahoma"/>
            <family val="0"/>
          </rPr>
          <t xml:space="preserve">fog &lt;300 yards.
</t>
        </r>
      </text>
    </comment>
    <comment ref="P99" authorId="1">
      <text>
        <r>
          <rPr>
            <sz val="9"/>
            <rFont val="Tahoma"/>
            <family val="0"/>
          </rPr>
          <t xml:space="preserve">tr
</t>
        </r>
      </text>
    </comment>
    <comment ref="S100" authorId="1">
      <text>
        <r>
          <rPr>
            <sz val="9"/>
            <rFont val="Tahoma"/>
            <family val="0"/>
          </rPr>
          <t xml:space="preserve">f
</t>
        </r>
      </text>
    </comment>
    <comment ref="J101" authorId="1">
      <text>
        <r>
          <rPr>
            <sz val="9"/>
            <rFont val="Tahoma"/>
            <family val="0"/>
          </rPr>
          <t xml:space="preserve">Fog stratus, vis 300 yards
</t>
        </r>
      </text>
    </comment>
    <comment ref="S101" authorId="1">
      <text>
        <r>
          <rPr>
            <sz val="9"/>
            <rFont val="Tahoma"/>
            <family val="0"/>
          </rPr>
          <t xml:space="preserve">s
</t>
        </r>
      </text>
    </comment>
    <comment ref="J102" authorId="1">
      <text>
        <r>
          <rPr>
            <sz val="9"/>
            <rFont val="Tahoma"/>
            <family val="0"/>
          </rPr>
          <t xml:space="preserve">Thick fog dawn &lt;200 Yards. At ob Stratus. Vis 1m mist.
</t>
        </r>
      </text>
    </comment>
    <comment ref="S102" authorId="1">
      <text>
        <r>
          <rPr>
            <sz val="9"/>
            <rFont val="Tahoma"/>
            <family val="0"/>
          </rPr>
          <t xml:space="preserve">rs
</t>
        </r>
      </text>
    </comment>
    <comment ref="J103" authorId="1">
      <text>
        <r>
          <rPr>
            <sz val="9"/>
            <rFont val="Tahoma"/>
            <family val="0"/>
          </rPr>
          <t xml:space="preserve">Stratus. Vis 10m
</t>
        </r>
      </text>
    </comment>
    <comment ref="P102" authorId="1">
      <text>
        <r>
          <rPr>
            <sz val="9"/>
            <rFont val="Tahoma"/>
            <family val="0"/>
          </rPr>
          <t xml:space="preserve">tr.
</t>
        </r>
      </text>
    </comment>
    <comment ref="S103" authorId="1">
      <text>
        <r>
          <rPr>
            <sz val="9"/>
            <rFont val="Tahoma"/>
            <family val="0"/>
          </rPr>
          <t xml:space="preserve">s
</t>
        </r>
      </text>
    </comment>
    <comment ref="E104" authorId="1">
      <text>
        <r>
          <rPr>
            <sz val="9"/>
            <rFont val="Tahoma"/>
            <family val="0"/>
          </rPr>
          <t xml:space="preserve">night low 11.5c
</t>
        </r>
      </text>
    </comment>
    <comment ref="J104" authorId="1">
      <text>
        <r>
          <rPr>
            <sz val="9"/>
            <rFont val="Tahoma"/>
            <family val="0"/>
          </rPr>
          <t xml:space="preserve">Stratus. Vis 10m
</t>
        </r>
      </text>
    </comment>
    <comment ref="S104" authorId="1">
      <text>
        <r>
          <rPr>
            <sz val="9"/>
            <rFont val="Tahoma"/>
            <family val="0"/>
          </rPr>
          <t xml:space="preserve">fs
</t>
        </r>
      </text>
    </comment>
    <comment ref="J105" authorId="1">
      <text>
        <r>
          <rPr>
            <sz val="9"/>
            <rFont val="Tahoma"/>
            <family val="0"/>
          </rPr>
          <t xml:space="preserve">Stratus (drizzle) vis 1m
</t>
        </r>
      </text>
    </comment>
    <comment ref="S105" authorId="1">
      <text>
        <r>
          <rPr>
            <sz val="9"/>
            <rFont val="Tahoma"/>
            <family val="0"/>
          </rPr>
          <t xml:space="preserve">f
</t>
        </r>
      </text>
    </comment>
    <comment ref="J106" authorId="1">
      <text>
        <r>
          <rPr>
            <sz val="9"/>
            <rFont val="Tahoma"/>
            <family val="0"/>
          </rPr>
          <t xml:space="preserve">Stratocumulus. Vis 10m
</t>
        </r>
      </text>
    </comment>
    <comment ref="S106" authorId="1">
      <text>
        <r>
          <rPr>
            <sz val="9"/>
            <rFont val="Tahoma"/>
            <family val="0"/>
          </rPr>
          <t xml:space="preserve">r
</t>
        </r>
      </text>
    </comment>
    <comment ref="J107" authorId="1">
      <text>
        <r>
          <rPr>
            <sz val="9"/>
            <rFont val="Tahoma"/>
            <family val="0"/>
          </rPr>
          <t xml:space="preserve">Altocumulus, Alrostratus, Cirrus. Vis 10m
</t>
        </r>
      </text>
    </comment>
    <comment ref="S107" authorId="1">
      <text>
        <r>
          <rPr>
            <sz val="9"/>
            <rFont val="Tahoma"/>
            <family val="0"/>
          </rPr>
          <t xml:space="preserve">rs
</t>
        </r>
      </text>
    </comment>
    <comment ref="J108" authorId="1">
      <text>
        <r>
          <rPr>
            <sz val="9"/>
            <rFont val="Tahoma"/>
            <family val="0"/>
          </rPr>
          <t xml:space="preserve">Altocumulus, Cirrus, Stratocumulus. Vis 10m
</t>
        </r>
      </text>
    </comment>
    <comment ref="S108" authorId="1">
      <text>
        <r>
          <rPr>
            <sz val="9"/>
            <rFont val="Tahoma"/>
            <family val="0"/>
          </rPr>
          <t xml:space="preserve">fs
</t>
        </r>
      </text>
    </comment>
    <comment ref="J109" authorId="1">
      <text>
        <r>
          <rPr>
            <sz val="9"/>
            <rFont val="Tahoma"/>
            <family val="0"/>
          </rPr>
          <t xml:space="preserve">Cirrus, Cirrocumulus, Cumulus humilis. Vis 10m
</t>
        </r>
      </text>
    </comment>
    <comment ref="S109" authorId="1">
      <text>
        <r>
          <rPr>
            <sz val="9"/>
            <rFont val="Tahoma"/>
            <family val="0"/>
          </rPr>
          <t xml:space="preserve">rs
</t>
        </r>
      </text>
    </comment>
    <comment ref="J110" authorId="1">
      <text>
        <r>
          <rPr>
            <sz val="9"/>
            <rFont val="Tahoma"/>
            <family val="0"/>
          </rPr>
          <t xml:space="preserve">Altocumulus. Vis 10m
</t>
        </r>
      </text>
    </comment>
    <comment ref="S110" authorId="1">
      <text>
        <r>
          <rPr>
            <sz val="9"/>
            <rFont val="Tahoma"/>
            <family val="0"/>
          </rPr>
          <t xml:space="preserve">fs
</t>
        </r>
      </text>
    </comment>
    <comment ref="J111" authorId="1">
      <text>
        <r>
          <rPr>
            <sz val="9"/>
            <rFont val="Tahoma"/>
            <family val="0"/>
          </rPr>
          <t xml:space="preserve">Stratus fractus. Vis 10m
</t>
        </r>
      </text>
    </comment>
    <comment ref="S111" authorId="1">
      <text>
        <r>
          <rPr>
            <sz val="9"/>
            <rFont val="Tahoma"/>
            <family val="0"/>
          </rPr>
          <t xml:space="preserve">r
</t>
        </r>
      </text>
    </comment>
    <comment ref="J112" authorId="1">
      <text>
        <r>
          <rPr>
            <sz val="9"/>
            <rFont val="Tahoma"/>
            <family val="0"/>
          </rPr>
          <t xml:space="preserve">Stratocumulus. Vis 10m
</t>
        </r>
      </text>
    </comment>
    <comment ref="S112" authorId="1">
      <text>
        <r>
          <rPr>
            <sz val="9"/>
            <rFont val="Tahoma"/>
            <family val="0"/>
          </rPr>
          <t xml:space="preserve">r
</t>
        </r>
      </text>
    </comment>
    <comment ref="J113" authorId="1">
      <text>
        <r>
          <rPr>
            <sz val="9"/>
            <rFont val="Tahoma"/>
            <family val="0"/>
          </rPr>
          <t xml:space="preserve">Cirrus. Vis 10m
</t>
        </r>
      </text>
    </comment>
    <comment ref="S113" authorId="1">
      <text>
        <r>
          <rPr>
            <sz val="9"/>
            <rFont val="Tahoma"/>
            <family val="0"/>
          </rPr>
          <t xml:space="preserve">rs
</t>
        </r>
      </text>
    </comment>
    <comment ref="J114" authorId="0">
      <text>
        <r>
          <rPr>
            <sz val="9"/>
            <rFont val="Tahoma"/>
            <family val="0"/>
          </rPr>
          <t xml:space="preserve">Cumulus humilis, Cirrus. Vis 10m
</t>
        </r>
      </text>
    </comment>
    <comment ref="J115" authorId="1">
      <text>
        <r>
          <rPr>
            <sz val="9"/>
            <rFont val="Tahoma"/>
            <family val="0"/>
          </rPr>
          <t xml:space="preserve">Cirrostratus, Cirrocumulus, Altostratus. Vis 10m
</t>
        </r>
      </text>
    </comment>
    <comment ref="P114" authorId="1">
      <text>
        <r>
          <rPr>
            <sz val="9"/>
            <rFont val="Tahoma"/>
            <family val="0"/>
          </rPr>
          <t xml:space="preserve">tr
</t>
        </r>
      </text>
    </comment>
    <comment ref="S115" authorId="1">
      <text>
        <r>
          <rPr>
            <sz val="9"/>
            <rFont val="Tahoma"/>
            <family val="0"/>
          </rPr>
          <t xml:space="preserve">F
</t>
        </r>
      </text>
    </comment>
    <comment ref="J116" authorId="1">
      <text>
        <r>
          <rPr>
            <sz val="9"/>
            <rFont val="Tahoma"/>
            <family val="0"/>
          </rPr>
          <t xml:space="preserve">Cumulus humilis. Vis 10m
</t>
        </r>
      </text>
    </comment>
    <comment ref="S116" authorId="1">
      <text>
        <r>
          <rPr>
            <sz val="9"/>
            <rFont val="Tahoma"/>
            <family val="0"/>
          </rPr>
          <t xml:space="preserve">rs
</t>
        </r>
      </text>
    </comment>
    <comment ref="J117" authorId="1">
      <text>
        <r>
          <rPr>
            <sz val="9"/>
            <rFont val="Tahoma"/>
            <family val="0"/>
          </rPr>
          <t xml:space="preserve">Stratocumulus vis 10m
</t>
        </r>
      </text>
    </comment>
    <comment ref="S117" authorId="1">
      <text>
        <r>
          <rPr>
            <sz val="9"/>
            <rFont val="Tahoma"/>
            <family val="0"/>
          </rPr>
          <t xml:space="preserve">fs
</t>
        </r>
      </text>
    </comment>
    <comment ref="J118" authorId="1">
      <text>
        <r>
          <rPr>
            <sz val="9"/>
            <rFont val="Tahoma"/>
            <family val="0"/>
          </rPr>
          <t xml:space="preserve">Stratus vis &lt;1 mile
</t>
        </r>
      </text>
    </comment>
    <comment ref="S118" authorId="1">
      <text>
        <r>
          <rPr>
            <sz val="9"/>
            <rFont val="Tahoma"/>
            <family val="0"/>
          </rPr>
          <t xml:space="preserve">f
</t>
        </r>
      </text>
    </comment>
    <comment ref="J119" authorId="1">
      <text>
        <r>
          <rPr>
            <sz val="9"/>
            <rFont val="Tahoma"/>
            <family val="0"/>
          </rPr>
          <t xml:space="preserve">Stratus. Vis &lt;1 mile.
</t>
        </r>
      </text>
    </comment>
    <comment ref="S119" authorId="1">
      <text>
        <r>
          <rPr>
            <sz val="9"/>
            <rFont val="Tahoma"/>
            <family val="0"/>
          </rPr>
          <t xml:space="preserve">fs
</t>
        </r>
      </text>
    </comment>
    <comment ref="J120" authorId="1">
      <text>
        <r>
          <rPr>
            <sz val="9"/>
            <rFont val="Tahoma"/>
            <family val="0"/>
          </rPr>
          <t xml:space="preserve">Stratus, Vis &lt;1 mile mist. Drizzle.
</t>
        </r>
      </text>
    </comment>
    <comment ref="S120" authorId="1">
      <text>
        <r>
          <rPr>
            <sz val="9"/>
            <rFont val="Tahoma"/>
            <family val="0"/>
          </rPr>
          <t xml:space="preserve">fs
</t>
        </r>
      </text>
    </comment>
    <comment ref="J121" authorId="1">
      <text>
        <r>
          <rPr>
            <sz val="9"/>
            <rFont val="Tahoma"/>
            <family val="0"/>
          </rPr>
          <t>Stratocumulus
vis 10m</t>
        </r>
      </text>
    </comment>
    <comment ref="P120" authorId="1">
      <text>
        <r>
          <rPr>
            <sz val="9"/>
            <rFont val="Tahoma"/>
            <family val="0"/>
          </rPr>
          <t xml:space="preserve">tr
</t>
        </r>
      </text>
    </comment>
    <comment ref="S121" authorId="1">
      <text>
        <r>
          <rPr>
            <sz val="9"/>
            <rFont val="Tahoma"/>
            <family val="0"/>
          </rPr>
          <t xml:space="preserve">r
</t>
        </r>
      </text>
    </comment>
    <comment ref="J122" authorId="0">
      <text>
        <r>
          <rPr>
            <sz val="9"/>
            <rFont val="Tahoma"/>
            <family val="0"/>
          </rPr>
          <t xml:space="preserve">Stratus vis &lt;1mile mist.
</t>
        </r>
      </text>
    </comment>
    <comment ref="S122" authorId="0">
      <text>
        <r>
          <rPr>
            <sz val="9"/>
            <rFont val="Tahoma"/>
            <family val="0"/>
          </rPr>
          <t xml:space="preserve">s
</t>
        </r>
      </text>
    </comment>
    <comment ref="J123" authorId="1">
      <text>
        <r>
          <rPr>
            <sz val="9"/>
            <rFont val="Tahoma"/>
            <family val="0"/>
          </rPr>
          <t xml:space="preserve">Stratus. Vis &lt;1 mile
</t>
        </r>
      </text>
    </comment>
    <comment ref="P122" authorId="1">
      <text>
        <r>
          <rPr>
            <sz val="9"/>
            <rFont val="Tahoma"/>
            <family val="0"/>
          </rPr>
          <t xml:space="preserve">tr
</t>
        </r>
      </text>
    </comment>
    <comment ref="S123" authorId="1">
      <text>
        <r>
          <rPr>
            <sz val="9"/>
            <rFont val="Tahoma"/>
            <family val="0"/>
          </rPr>
          <t xml:space="preserve">f
</t>
        </r>
      </text>
    </comment>
    <comment ref="J124" authorId="1">
      <text>
        <r>
          <rPr>
            <sz val="9"/>
            <rFont val="Tahoma"/>
            <family val="0"/>
          </rPr>
          <t xml:space="preserve">Cumulus mediocris, Cirrostratus vis 10m
</t>
        </r>
      </text>
    </comment>
    <comment ref="S124" authorId="1">
      <text>
        <r>
          <rPr>
            <sz val="9"/>
            <rFont val="Tahoma"/>
            <family val="0"/>
          </rPr>
          <t xml:space="preserve">f
</t>
        </r>
      </text>
    </comment>
    <comment ref="J125" authorId="1">
      <text>
        <r>
          <rPr>
            <sz val="9"/>
            <rFont val="Tahoma"/>
            <family val="0"/>
          </rPr>
          <t xml:space="preserve">Stratus. Vis 8-10m
</t>
        </r>
      </text>
    </comment>
    <comment ref="S125" authorId="1">
      <text>
        <r>
          <rPr>
            <sz val="9"/>
            <rFont val="Tahoma"/>
            <family val="0"/>
          </rPr>
          <t xml:space="preserve">rs
</t>
        </r>
      </text>
    </comment>
    <comment ref="S126" authorId="1">
      <text>
        <r>
          <rPr>
            <sz val="9"/>
            <rFont val="Tahoma"/>
            <family val="0"/>
          </rPr>
          <t xml:space="preserve">r
</t>
        </r>
      </text>
    </comment>
    <comment ref="J127" authorId="1">
      <text>
        <r>
          <rPr>
            <sz val="9"/>
            <rFont val="Tahoma"/>
            <family val="0"/>
          </rPr>
          <t xml:space="preserve">Stratus. Vis 1 mile, mist.
</t>
        </r>
      </text>
    </comment>
    <comment ref="S127" authorId="1">
      <text>
        <r>
          <rPr>
            <sz val="9"/>
            <rFont val="Tahoma"/>
            <family val="0"/>
          </rPr>
          <t xml:space="preserve">s
</t>
        </r>
      </text>
    </comment>
    <comment ref="J128" authorId="1">
      <text>
        <r>
          <rPr>
            <sz val="9"/>
            <rFont val="Tahoma"/>
            <family val="0"/>
          </rPr>
          <t xml:space="preserve">Stratocumulus. Vis 4 m
</t>
        </r>
      </text>
    </comment>
    <comment ref="S128" authorId="1">
      <text>
        <r>
          <rPr>
            <sz val="9"/>
            <rFont val="Tahoma"/>
            <family val="0"/>
          </rPr>
          <t xml:space="preserve">s
</t>
        </r>
      </text>
    </comment>
    <comment ref="J129" authorId="1">
      <text>
        <r>
          <rPr>
            <sz val="9"/>
            <rFont val="Tahoma"/>
            <family val="0"/>
          </rPr>
          <t xml:space="preserve">Stratus, Nimbostratus. Vis &lt;1 mile
</t>
        </r>
      </text>
    </comment>
    <comment ref="P128" authorId="1">
      <text>
        <r>
          <rPr>
            <sz val="9"/>
            <rFont val="Tahoma"/>
            <family val="0"/>
          </rPr>
          <t xml:space="preserve">tr
</t>
        </r>
      </text>
    </comment>
    <comment ref="S129" authorId="1">
      <text>
        <r>
          <rPr>
            <sz val="9"/>
            <rFont val="Tahoma"/>
            <family val="0"/>
          </rPr>
          <t xml:space="preserve">f
</t>
        </r>
      </text>
    </comment>
    <comment ref="J130" authorId="1">
      <text>
        <r>
          <rPr>
            <sz val="9"/>
            <rFont val="Tahoma"/>
            <family val="0"/>
          </rPr>
          <t xml:space="preserve">Cumulus mediocris, Stratocumulus. Vis 10m 
</t>
        </r>
      </text>
    </comment>
    <comment ref="S130" authorId="1">
      <text>
        <r>
          <rPr>
            <sz val="9"/>
            <rFont val="Tahoma"/>
            <family val="0"/>
          </rPr>
          <t xml:space="preserve">r
</t>
        </r>
      </text>
    </comment>
    <comment ref="J131" authorId="1">
      <text>
        <r>
          <rPr>
            <sz val="9"/>
            <rFont val="Tahoma"/>
            <family val="0"/>
          </rPr>
          <t xml:space="preserve">Cirrus, Cumulus humilis. Vis &gt;10m
</t>
        </r>
      </text>
    </comment>
    <comment ref="S131" authorId="1">
      <text>
        <r>
          <rPr>
            <sz val="9"/>
            <rFont val="Tahoma"/>
            <family val="0"/>
          </rPr>
          <t xml:space="preserve">rs
</t>
        </r>
      </text>
    </comment>
    <comment ref="J132" authorId="1">
      <text>
        <r>
          <rPr>
            <sz val="9"/>
            <rFont val="Tahoma"/>
            <family val="0"/>
          </rPr>
          <t xml:space="preserve">Altostratus,Stratus fractus. Vis 10m
</t>
        </r>
      </text>
    </comment>
    <comment ref="S132" authorId="1">
      <text>
        <r>
          <rPr>
            <sz val="9"/>
            <rFont val="Tahoma"/>
            <family val="0"/>
          </rPr>
          <t xml:space="preserve">fs
</t>
        </r>
      </text>
    </comment>
    <comment ref="J133" authorId="1">
      <text>
        <r>
          <rPr>
            <sz val="9"/>
            <rFont val="Tahoma"/>
            <family val="0"/>
          </rPr>
          <t xml:space="preserve">Cirrostratus, Altocumulus. Vis 10m
</t>
        </r>
      </text>
    </comment>
    <comment ref="S133" authorId="1">
      <text>
        <r>
          <rPr>
            <sz val="9"/>
            <rFont val="Tahoma"/>
            <family val="0"/>
          </rPr>
          <t xml:space="preserve">f
</t>
        </r>
      </text>
    </comment>
    <comment ref="J134" authorId="1">
      <text>
        <r>
          <rPr>
            <sz val="9"/>
            <rFont val="Tahoma"/>
            <family val="0"/>
          </rPr>
          <t xml:space="preserve">Cumulus mediocris. Vis &gt;10m
</t>
        </r>
      </text>
    </comment>
    <comment ref="S134" authorId="1">
      <text>
        <r>
          <rPr>
            <sz val="9"/>
            <rFont val="Tahoma"/>
            <family val="0"/>
          </rPr>
          <t xml:space="preserve">fs
</t>
        </r>
      </text>
    </comment>
    <comment ref="J135" authorId="1">
      <text>
        <r>
          <rPr>
            <sz val="9"/>
            <rFont val="Tahoma"/>
            <family val="0"/>
          </rPr>
          <t xml:space="preserve">Cumulus mediocris,congestus, Cirrus, cirrocumulus. Vis &gt;10m
</t>
        </r>
      </text>
    </comment>
    <comment ref="S135" authorId="1">
      <text>
        <r>
          <rPr>
            <sz val="9"/>
            <rFont val="Tahoma"/>
            <family val="0"/>
          </rPr>
          <t xml:space="preserve">rs
</t>
        </r>
      </text>
    </comment>
    <comment ref="J136" authorId="1">
      <text>
        <r>
          <rPr>
            <sz val="9"/>
            <rFont val="Tahoma"/>
            <family val="0"/>
          </rPr>
          <t xml:space="preserve">Nimbostratus. Vis &lt;2 miles.
</t>
        </r>
      </text>
    </comment>
    <comment ref="S136" authorId="1">
      <text>
        <r>
          <rPr>
            <sz val="9"/>
            <rFont val="Tahoma"/>
            <family val="0"/>
          </rPr>
          <t xml:space="preserve">fs
</t>
        </r>
      </text>
    </comment>
    <comment ref="J137" authorId="1">
      <text>
        <r>
          <rPr>
            <sz val="9"/>
            <rFont val="Tahoma"/>
            <family val="0"/>
          </rPr>
          <t xml:space="preserve">Cunukus mediocris. Vis 10m
</t>
        </r>
      </text>
    </comment>
    <comment ref="S137" authorId="1">
      <text>
        <r>
          <rPr>
            <sz val="9"/>
            <rFont val="Tahoma"/>
            <family val="0"/>
          </rPr>
          <t xml:space="preserve">rs
</t>
        </r>
      </text>
    </comment>
    <comment ref="J138" authorId="1">
      <text>
        <r>
          <rPr>
            <sz val="9"/>
            <rFont val="Tahoma"/>
            <family val="0"/>
          </rPr>
          <t xml:space="preserve">Stratus, Nimbostratus. Vis 10m
</t>
        </r>
      </text>
    </comment>
    <comment ref="S138" authorId="1">
      <text>
        <r>
          <rPr>
            <sz val="9"/>
            <rFont val="Tahoma"/>
            <family val="0"/>
          </rPr>
          <t xml:space="preserve">f
</t>
        </r>
      </text>
    </comment>
    <comment ref="J139" authorId="1">
      <text>
        <r>
          <rPr>
            <sz val="9"/>
            <rFont val="Tahoma"/>
            <family val="0"/>
          </rPr>
          <t xml:space="preserve">Cumulus congestus. Vis 10m
</t>
        </r>
      </text>
    </comment>
    <comment ref="S139" authorId="1">
      <text>
        <r>
          <rPr>
            <sz val="9"/>
            <rFont val="Tahoma"/>
            <family val="0"/>
          </rPr>
          <t xml:space="preserve">rs
</t>
        </r>
      </text>
    </comment>
    <comment ref="J140" authorId="1">
      <text>
        <r>
          <rPr>
            <sz val="9"/>
            <rFont val="Tahoma"/>
            <family val="0"/>
          </rPr>
          <t xml:space="preserve">Stratus. Vis 10m
</t>
        </r>
      </text>
    </comment>
    <comment ref="S140" authorId="1">
      <text>
        <r>
          <rPr>
            <sz val="9"/>
            <rFont val="Tahoma"/>
            <family val="0"/>
          </rPr>
          <t xml:space="preserve">rs
</t>
        </r>
      </text>
    </comment>
    <comment ref="J141" authorId="1">
      <text>
        <r>
          <rPr>
            <sz val="9"/>
            <rFont val="Tahoma"/>
            <family val="0"/>
          </rPr>
          <t xml:space="preserve">Cumulus congestus. Vis 10m
</t>
        </r>
      </text>
    </comment>
    <comment ref="S141" authorId="1">
      <text>
        <r>
          <rPr>
            <sz val="9"/>
            <rFont val="Tahoma"/>
            <family val="0"/>
          </rPr>
          <t xml:space="preserve">r
</t>
        </r>
      </text>
    </comment>
    <comment ref="J142" authorId="1">
      <text>
        <r>
          <rPr>
            <sz val="9"/>
            <rFont val="Tahoma"/>
            <family val="0"/>
          </rPr>
          <t xml:space="preserve">Cirrus, Cumulus himilis. Vis 10m
</t>
        </r>
      </text>
    </comment>
    <comment ref="S142" authorId="1">
      <text>
        <r>
          <rPr>
            <sz val="9"/>
            <rFont val="Tahoma"/>
            <family val="0"/>
          </rPr>
          <t xml:space="preserve">r
</t>
        </r>
      </text>
    </comment>
    <comment ref="J143" authorId="1">
      <text>
        <r>
          <rPr>
            <sz val="9"/>
            <rFont val="Tahoma"/>
            <family val="0"/>
          </rPr>
          <t xml:space="preserve">cumulus mediocris/humilis, Cirrus. Vis 10m
</t>
        </r>
      </text>
    </comment>
    <comment ref="S143" authorId="1">
      <text>
        <r>
          <rPr>
            <sz val="9"/>
            <rFont val="Tahoma"/>
            <family val="0"/>
          </rPr>
          <t xml:space="preserve">rs
</t>
        </r>
      </text>
    </comment>
    <comment ref="J144" authorId="1">
      <text>
        <r>
          <rPr>
            <sz val="9"/>
            <rFont val="Tahoma"/>
            <family val="0"/>
          </rPr>
          <t xml:space="preserve">Cirrus, vis 10m
</t>
        </r>
      </text>
    </comment>
    <comment ref="S144" authorId="1">
      <text>
        <r>
          <rPr>
            <sz val="9"/>
            <rFont val="Tahoma"/>
            <family val="0"/>
          </rPr>
          <t xml:space="preserve">fs
</t>
        </r>
      </text>
    </comment>
    <comment ref="J145" authorId="1">
      <text>
        <r>
          <rPr>
            <sz val="9"/>
            <rFont val="Tahoma"/>
            <family val="0"/>
          </rPr>
          <t xml:space="preserve">Cirrus. Vis 10m
</t>
        </r>
      </text>
    </comment>
    <comment ref="S145" authorId="1">
      <text>
        <r>
          <rPr>
            <sz val="9"/>
            <rFont val="Tahoma"/>
            <family val="0"/>
          </rPr>
          <t xml:space="preserve">f
</t>
        </r>
      </text>
    </comment>
    <comment ref="J146" authorId="1">
      <text>
        <r>
          <rPr>
            <sz val="9"/>
            <rFont val="Tahoma"/>
            <family val="0"/>
          </rPr>
          <t xml:space="preserve">Cumulus humilis. Vis 10m
</t>
        </r>
      </text>
    </comment>
    <comment ref="S146" authorId="1">
      <text>
        <r>
          <rPr>
            <sz val="9"/>
            <rFont val="Tahoma"/>
            <family val="0"/>
          </rPr>
          <t xml:space="preserve">f
</t>
        </r>
      </text>
    </comment>
    <comment ref="J147" authorId="1">
      <text>
        <r>
          <rPr>
            <sz val="9"/>
            <rFont val="Tahoma"/>
            <family val="0"/>
          </rPr>
          <t xml:space="preserve">Altostratus, Cirrus. Vis 8-10m
</t>
        </r>
      </text>
    </comment>
    <comment ref="S147" authorId="1">
      <text>
        <r>
          <rPr>
            <sz val="9"/>
            <rFont val="Tahoma"/>
            <family val="0"/>
          </rPr>
          <t xml:space="preserve">f
</t>
        </r>
      </text>
    </comment>
    <comment ref="J148" authorId="1">
      <text>
        <r>
          <rPr>
            <sz val="9"/>
            <rFont val="Tahoma"/>
            <family val="0"/>
          </rPr>
          <t xml:space="preserve">Altostratus, Altocumulus. Vis &lt;2 m
</t>
        </r>
      </text>
    </comment>
    <comment ref="S148" authorId="1">
      <text>
        <r>
          <rPr>
            <sz val="9"/>
            <rFont val="Tahoma"/>
            <family val="0"/>
          </rPr>
          <t xml:space="preserve">rs
</t>
        </r>
      </text>
    </comment>
    <comment ref="J149" authorId="1">
      <text>
        <r>
          <rPr>
            <sz val="9"/>
            <rFont val="Tahoma"/>
            <family val="0"/>
          </rPr>
          <t xml:space="preserve">Cumulus humilis. Vis 10m
</t>
        </r>
      </text>
    </comment>
    <comment ref="P148" authorId="1">
      <text>
        <r>
          <rPr>
            <sz val="9"/>
            <rFont val="Tahoma"/>
            <family val="0"/>
          </rPr>
          <t xml:space="preserve">tr
</t>
        </r>
      </text>
    </comment>
    <comment ref="S149" authorId="1">
      <text>
        <r>
          <rPr>
            <sz val="9"/>
            <rFont val="Tahoma"/>
            <family val="0"/>
          </rPr>
          <t xml:space="preserve">rs
</t>
        </r>
      </text>
    </comment>
    <comment ref="J150" authorId="1">
      <text>
        <r>
          <rPr>
            <sz val="9"/>
            <rFont val="Tahoma"/>
            <family val="0"/>
          </rPr>
          <t xml:space="preserve">Stratocumulus, Cumulus fractus, Altostratus. Vis 10m
</t>
        </r>
      </text>
    </comment>
    <comment ref="S150" authorId="1">
      <text>
        <r>
          <rPr>
            <sz val="9"/>
            <rFont val="Tahoma"/>
            <family val="0"/>
          </rPr>
          <t xml:space="preserve">fs
</t>
        </r>
      </text>
    </comment>
    <comment ref="J151" authorId="1">
      <text>
        <r>
          <rPr>
            <sz val="9"/>
            <rFont val="Tahoma"/>
            <family val="0"/>
          </rPr>
          <t xml:space="preserve">Cumulus congestus. Vis 10m
</t>
        </r>
      </text>
    </comment>
    <comment ref="S151" authorId="1">
      <text>
        <r>
          <rPr>
            <sz val="9"/>
            <rFont val="Tahoma"/>
            <family val="0"/>
          </rPr>
          <t xml:space="preserve">s
</t>
        </r>
      </text>
    </comment>
    <comment ref="J152" authorId="1">
      <text>
        <r>
          <rPr>
            <sz val="9"/>
            <rFont val="Tahoma"/>
            <family val="0"/>
          </rPr>
          <t xml:space="preserve">Stratus, Light rain. Vis 5m
</t>
        </r>
      </text>
    </comment>
    <comment ref="S152" authorId="1">
      <text>
        <r>
          <rPr>
            <sz val="9"/>
            <rFont val="Tahoma"/>
            <family val="0"/>
          </rPr>
          <t xml:space="preserve">s
</t>
        </r>
      </text>
    </comment>
    <comment ref="P152" authorId="1">
      <text>
        <r>
          <rPr>
            <sz val="9"/>
            <rFont val="Tahoma"/>
            <family val="0"/>
          </rPr>
          <t xml:space="preserve">Moderate shower early evening, lightening, several claps of thunder.
</t>
        </r>
      </text>
    </comment>
    <comment ref="J153" authorId="1">
      <text>
        <r>
          <rPr>
            <sz val="9"/>
            <rFont val="Tahoma"/>
            <family val="0"/>
          </rPr>
          <t xml:space="preserve">Stratus, Nimbostratus. Vis 10m
</t>
        </r>
      </text>
    </comment>
    <comment ref="S153" authorId="1">
      <text>
        <r>
          <rPr>
            <sz val="9"/>
            <rFont val="Tahoma"/>
            <family val="0"/>
          </rPr>
          <t xml:space="preserve">rs
</t>
        </r>
      </text>
    </comment>
    <comment ref="J154" authorId="1">
      <text>
        <r>
          <rPr>
            <sz val="9"/>
            <rFont val="Tahoma"/>
            <family val="0"/>
          </rPr>
          <t xml:space="preserve">Altostratus, Cirrus, Stratus fractus. Vis 10m
</t>
        </r>
      </text>
    </comment>
    <comment ref="P153" authorId="1">
      <text>
        <r>
          <rPr>
            <sz val="9"/>
            <rFont val="Tahoma"/>
            <family val="0"/>
          </rPr>
          <t xml:space="preserve">tr
</t>
        </r>
      </text>
    </comment>
    <comment ref="S154" authorId="1">
      <text>
        <r>
          <rPr>
            <sz val="9"/>
            <rFont val="Tahoma"/>
            <family val="0"/>
          </rPr>
          <t xml:space="preserve">rs
</t>
        </r>
      </text>
    </comment>
    <comment ref="J155" authorId="1">
      <text>
        <r>
          <rPr>
            <sz val="9"/>
            <rFont val="Tahoma"/>
            <family val="0"/>
          </rPr>
          <t xml:space="preserve">Altostratus. Stratus fractus. Vis 4-6m
</t>
        </r>
      </text>
    </comment>
    <comment ref="J156" authorId="1">
      <text>
        <r>
          <rPr>
            <sz val="9"/>
            <rFont val="Tahoma"/>
            <family val="0"/>
          </rPr>
          <t xml:space="preserve">Nimbostratus. Vis &lt;1m
</t>
        </r>
      </text>
    </comment>
    <comment ref="S155" authorId="1">
      <text>
        <r>
          <rPr>
            <sz val="9"/>
            <rFont val="Tahoma"/>
            <family val="0"/>
          </rPr>
          <t xml:space="preserve">fs
</t>
        </r>
      </text>
    </comment>
    <comment ref="S156" authorId="1">
      <text>
        <r>
          <rPr>
            <sz val="9"/>
            <rFont val="Tahoma"/>
            <family val="0"/>
          </rPr>
          <t xml:space="preserve">f
</t>
        </r>
      </text>
    </comment>
    <comment ref="J157" authorId="1">
      <text>
        <r>
          <rPr>
            <sz val="9"/>
            <rFont val="Tahoma"/>
            <family val="0"/>
          </rPr>
          <t xml:space="preserve">Stratus. Drizzle. Vis &lt;1m
</t>
        </r>
      </text>
    </comment>
    <comment ref="S157" authorId="1">
      <text>
        <r>
          <rPr>
            <sz val="9"/>
            <rFont val="Tahoma"/>
            <family val="0"/>
          </rPr>
          <t xml:space="preserve">s
</t>
        </r>
      </text>
    </comment>
    <comment ref="J158" authorId="1">
      <text>
        <r>
          <rPr>
            <sz val="9"/>
            <rFont val="Tahoma"/>
            <family val="0"/>
          </rPr>
          <t xml:space="preserve">Stratus, Altostratus. Vis 10m
</t>
        </r>
      </text>
    </comment>
    <comment ref="S158" authorId="1">
      <text>
        <r>
          <rPr>
            <sz val="9"/>
            <rFont val="Tahoma"/>
            <family val="0"/>
          </rPr>
          <t xml:space="preserve">r
</t>
        </r>
      </text>
    </comment>
    <comment ref="J159" authorId="1">
      <text>
        <r>
          <rPr>
            <sz val="9"/>
            <rFont val="Tahoma"/>
            <family val="0"/>
          </rPr>
          <t xml:space="preserve">Stratus. Vis 5m
</t>
        </r>
      </text>
    </comment>
    <comment ref="S159" authorId="1">
      <text>
        <r>
          <rPr>
            <sz val="9"/>
            <rFont val="Tahoma"/>
            <family val="0"/>
          </rPr>
          <t xml:space="preserve">s
</t>
        </r>
      </text>
    </comment>
    <comment ref="S160" authorId="1">
      <text>
        <r>
          <rPr>
            <sz val="9"/>
            <rFont val="Tahoma"/>
            <family val="0"/>
          </rPr>
          <t xml:space="preserve">S
</t>
        </r>
      </text>
    </comment>
    <comment ref="S161" authorId="1">
      <text>
        <r>
          <rPr>
            <sz val="9"/>
            <rFont val="Tahoma"/>
            <family val="0"/>
          </rPr>
          <t xml:space="preserve">fs
</t>
        </r>
      </text>
    </comment>
    <comment ref="S162" authorId="1">
      <text>
        <r>
          <rPr>
            <sz val="9"/>
            <rFont val="Tahoma"/>
            <family val="0"/>
          </rPr>
          <t xml:space="preserve">f
</t>
        </r>
      </text>
    </comment>
    <comment ref="J163" authorId="1">
      <text>
        <r>
          <rPr>
            <sz val="9"/>
            <rFont val="Tahoma"/>
            <family val="0"/>
          </rPr>
          <t xml:space="preserve">Altostratus, Nimbostratus. Light rain. Vis 1m
</t>
        </r>
      </text>
    </comment>
    <comment ref="S163" authorId="1">
      <text>
        <r>
          <rPr>
            <sz val="9"/>
            <rFont val="Tahoma"/>
            <family val="0"/>
          </rPr>
          <t xml:space="preserve">f
</t>
        </r>
      </text>
    </comment>
    <comment ref="J160" authorId="1">
      <text>
        <r>
          <rPr>
            <sz val="9"/>
            <rFont val="Tahoma"/>
            <family val="0"/>
          </rPr>
          <t xml:space="preserve">Cirrus. v10m
</t>
        </r>
      </text>
    </comment>
    <comment ref="J161" authorId="1">
      <text>
        <r>
          <rPr>
            <sz val="9"/>
            <rFont val="Tahoma"/>
            <family val="0"/>
          </rPr>
          <t xml:space="preserve">Cumulus mediocris, Cirrus. Vis 10m
</t>
        </r>
      </text>
    </comment>
    <comment ref="J162" authorId="1">
      <text>
        <r>
          <rPr>
            <sz val="9"/>
            <rFont val="Tahoma"/>
            <family val="0"/>
          </rPr>
          <t xml:space="preserve">Stratocumulus. Vis 10m
</t>
        </r>
      </text>
    </comment>
    <comment ref="J164" authorId="1">
      <text>
        <r>
          <rPr>
            <sz val="9"/>
            <rFont val="Tahoma"/>
            <family val="0"/>
          </rPr>
          <t xml:space="preserve">Cumulus mediocris, Altocumulus. Vis 10m 
</t>
        </r>
      </text>
    </comment>
    <comment ref="S164" authorId="1">
      <text>
        <r>
          <rPr>
            <sz val="9"/>
            <rFont val="Tahoma"/>
            <family val="0"/>
          </rPr>
          <t xml:space="preserve">r
</t>
        </r>
      </text>
    </comment>
    <comment ref="J165" authorId="1">
      <text>
        <r>
          <rPr>
            <sz val="9"/>
            <rFont val="Tahoma"/>
            <family val="0"/>
          </rPr>
          <t xml:space="preserve">Cirrus
</t>
        </r>
      </text>
    </comment>
    <comment ref="S165" authorId="1">
      <text>
        <r>
          <rPr>
            <sz val="9"/>
            <rFont val="Tahoma"/>
            <family val="0"/>
          </rPr>
          <t xml:space="preserve">rs
</t>
        </r>
      </text>
    </comment>
    <comment ref="P166" authorId="1">
      <text>
        <r>
          <rPr>
            <sz val="9"/>
            <rFont val="Tahoma"/>
            <family val="0"/>
          </rPr>
          <t xml:space="preserve">Thunder heard 07:00 GMT. Moderate rain.
</t>
        </r>
      </text>
    </comment>
    <comment ref="J166" authorId="1">
      <text>
        <r>
          <rPr>
            <sz val="9"/>
            <rFont val="Tahoma"/>
            <family val="0"/>
          </rPr>
          <t xml:space="preserve">Altostratus, Altocumulus. Vis 6-8 m
</t>
        </r>
      </text>
    </comment>
    <comment ref="S166" authorId="1">
      <text>
        <r>
          <rPr>
            <sz val="9"/>
            <rFont val="Tahoma"/>
            <family val="0"/>
          </rPr>
          <t xml:space="preserve">f
</t>
        </r>
      </text>
    </comment>
    <comment ref="J167" authorId="1">
      <text>
        <r>
          <rPr>
            <sz val="9"/>
            <rFont val="Tahoma"/>
            <family val="0"/>
          </rPr>
          <t xml:space="preserve">Stratocumulus, Stratus fractus, Cirrus. Vis 10m
</t>
        </r>
      </text>
    </comment>
    <comment ref="S167" authorId="1">
      <text>
        <r>
          <rPr>
            <sz val="9"/>
            <rFont val="Tahoma"/>
            <family val="0"/>
          </rPr>
          <t xml:space="preserve">r
</t>
        </r>
      </text>
    </comment>
    <comment ref="P167" authorId="1">
      <text>
        <r>
          <rPr>
            <sz val="9"/>
            <rFont val="Tahoma"/>
            <family val="0"/>
          </rPr>
          <t xml:space="preserve">short heavy showers mid afternoon, several claps of thunder. Hail locally
</t>
        </r>
      </text>
    </comment>
    <comment ref="S168" authorId="1">
      <text>
        <r>
          <rPr>
            <sz val="9"/>
            <rFont val="Tahoma"/>
            <family val="0"/>
          </rPr>
          <t xml:space="preserve">fs
</t>
        </r>
      </text>
    </comment>
    <comment ref="J168" authorId="1">
      <text>
        <r>
          <rPr>
            <sz val="9"/>
            <rFont val="Tahoma"/>
            <family val="0"/>
          </rPr>
          <t xml:space="preserve">Altostratus, Altocumulus cast. Cumulonimbus. Vis 8-10m
</t>
        </r>
      </text>
    </comment>
    <comment ref="P168" authorId="1">
      <text>
        <r>
          <rPr>
            <sz val="9"/>
            <rFont val="Tahoma"/>
            <family val="0"/>
          </rPr>
          <t xml:space="preserve">Rumbles of thunder, short sharp showers morning.
</t>
        </r>
      </text>
    </comment>
    <comment ref="J169" authorId="1">
      <text>
        <r>
          <rPr>
            <sz val="9"/>
            <rFont val="Tahoma"/>
            <family val="0"/>
          </rPr>
          <t xml:space="preserve">Cumulus humilis. Vis 10m
</t>
        </r>
      </text>
    </comment>
    <comment ref="S169" authorId="1">
      <text>
        <r>
          <rPr>
            <sz val="9"/>
            <rFont val="Tahoma"/>
            <family val="0"/>
          </rPr>
          <t xml:space="preserve">s
</t>
        </r>
      </text>
    </comment>
    <comment ref="P169" authorId="1">
      <text>
        <r>
          <rPr>
            <sz val="9"/>
            <rFont val="Tahoma"/>
            <family val="0"/>
          </rPr>
          <t xml:space="preserve">Thunderstorm late afternoon with heavy rain and small hail.
</t>
        </r>
      </text>
    </comment>
    <comment ref="J170" authorId="1">
      <text>
        <r>
          <rPr>
            <sz val="9"/>
            <rFont val="Tahoma"/>
            <family val="0"/>
          </rPr>
          <t xml:space="preserve">Cumulus mediocris. Vis 10m
</t>
        </r>
      </text>
    </comment>
    <comment ref="S170" authorId="1">
      <text>
        <r>
          <rPr>
            <sz val="9"/>
            <rFont val="Tahoma"/>
            <family val="0"/>
          </rPr>
          <t xml:space="preserve">rs
</t>
        </r>
      </text>
    </comment>
    <comment ref="J171" authorId="1">
      <text>
        <r>
          <rPr>
            <sz val="9"/>
            <rFont val="Tahoma"/>
            <family val="0"/>
          </rPr>
          <t xml:space="preserve">Cirrus, Cirrocumulus from contrails, Cumulus humilis. Vis 10m
</t>
        </r>
      </text>
    </comment>
    <comment ref="S171" authorId="1">
      <text>
        <r>
          <rPr>
            <sz val="9"/>
            <rFont val="Tahoma"/>
            <family val="0"/>
          </rPr>
          <t xml:space="preserve">s
</t>
        </r>
      </text>
    </comment>
    <comment ref="J172" authorId="1">
      <text>
        <r>
          <rPr>
            <sz val="9"/>
            <rFont val="Tahoma"/>
            <family val="0"/>
          </rPr>
          <t xml:space="preserve">Cirrus, Altostratus, Atocumulus castellanus. Vis 10m
</t>
        </r>
      </text>
    </comment>
    <comment ref="S172" authorId="1">
      <text>
        <r>
          <rPr>
            <sz val="9"/>
            <rFont val="Tahoma"/>
            <family val="0"/>
          </rPr>
          <t xml:space="preserve">fs
</t>
        </r>
      </text>
    </comment>
    <comment ref="J173" authorId="0">
      <text>
        <r>
          <rPr>
            <sz val="9"/>
            <rFont val="Tahoma"/>
            <family val="0"/>
          </rPr>
          <t xml:space="preserve">altostratus. Vis 10m
</t>
        </r>
      </text>
    </comment>
    <comment ref="S173" authorId="0">
      <text>
        <r>
          <rPr>
            <sz val="9"/>
            <rFont val="Tahoma"/>
            <family val="0"/>
          </rPr>
          <t xml:space="preserve">s
</t>
        </r>
      </text>
    </comment>
    <comment ref="S175" authorId="0">
      <text>
        <r>
          <rPr>
            <sz val="9"/>
            <rFont val="Tahoma"/>
            <family val="0"/>
          </rPr>
          <t xml:space="preserve">s
</t>
        </r>
      </text>
    </comment>
    <comment ref="S174" authorId="0">
      <text>
        <r>
          <rPr>
            <sz val="9"/>
            <rFont val="Tahoma"/>
            <family val="0"/>
          </rPr>
          <t xml:space="preserve">s
</t>
        </r>
      </text>
    </comment>
    <comment ref="S176" authorId="0">
      <text>
        <r>
          <rPr>
            <sz val="9"/>
            <rFont val="Tahoma"/>
            <family val="0"/>
          </rPr>
          <t xml:space="preserve">s
</t>
        </r>
      </text>
    </comment>
    <comment ref="S177" authorId="0">
      <text>
        <r>
          <rPr>
            <sz val="9"/>
            <rFont val="Tahoma"/>
            <family val="0"/>
          </rPr>
          <t xml:space="preserve">fs
</t>
        </r>
      </text>
    </comment>
    <comment ref="J178" authorId="0">
      <text>
        <r>
          <rPr>
            <sz val="9"/>
            <rFont val="Tahoma"/>
            <family val="0"/>
          </rPr>
          <t xml:space="preserve">stratocumulus
</t>
        </r>
      </text>
    </comment>
    <comment ref="S178" authorId="0">
      <text>
        <r>
          <rPr>
            <sz val="9"/>
            <rFont val="Tahoma"/>
            <family val="0"/>
          </rPr>
          <t xml:space="preserve">fs
</t>
        </r>
      </text>
    </comment>
    <comment ref="J179" authorId="0">
      <text>
        <r>
          <rPr>
            <sz val="9"/>
            <rFont val="Tahoma"/>
            <family val="0"/>
          </rPr>
          <t xml:space="preserve">Stratocumulus.
</t>
        </r>
      </text>
    </comment>
    <comment ref="S179" authorId="0">
      <text>
        <r>
          <rPr>
            <sz val="9"/>
            <rFont val="Tahoma"/>
            <family val="0"/>
          </rPr>
          <t xml:space="preserve">s
</t>
        </r>
      </text>
    </comment>
    <comment ref="J180" authorId="1">
      <text>
        <r>
          <rPr>
            <sz val="9"/>
            <rFont val="Tahoma"/>
            <family val="0"/>
          </rPr>
          <t xml:space="preserve">Cumulus humilis
</t>
        </r>
      </text>
    </comment>
    <comment ref="S180" authorId="1">
      <text>
        <r>
          <rPr>
            <sz val="9"/>
            <rFont val="Tahoma"/>
            <family val="0"/>
          </rPr>
          <t xml:space="preserve">fs
</t>
        </r>
      </text>
    </comment>
    <comment ref="J181" authorId="1">
      <text>
        <r>
          <rPr>
            <sz val="9"/>
            <rFont val="Tahoma"/>
            <family val="0"/>
          </rPr>
          <t xml:space="preserve">Cumulus humilis. Vis 10m
</t>
        </r>
      </text>
    </comment>
    <comment ref="J182" authorId="1">
      <text>
        <r>
          <rPr>
            <sz val="9"/>
            <rFont val="Tahoma"/>
            <family val="0"/>
          </rPr>
          <t xml:space="preserve">Stratocumulus. Cumulus humilis. Vis 8-10m
</t>
        </r>
      </text>
    </comment>
    <comment ref="S182" authorId="1">
      <text>
        <r>
          <rPr>
            <sz val="9"/>
            <rFont val="Tahoma"/>
            <family val="0"/>
          </rPr>
          <t xml:space="preserve">rs
</t>
        </r>
      </text>
    </comment>
    <comment ref="J183" authorId="1">
      <text>
        <r>
          <rPr>
            <sz val="9"/>
            <rFont val="Tahoma"/>
            <family val="0"/>
          </rPr>
          <t xml:space="preserve">Cumulus humilis. Cirrus, Vis 10m
</t>
        </r>
      </text>
    </comment>
    <comment ref="S183" authorId="1">
      <text>
        <r>
          <rPr>
            <sz val="9"/>
            <rFont val="Tahoma"/>
            <family val="0"/>
          </rPr>
          <t xml:space="preserve">fs
</t>
        </r>
      </text>
    </comment>
    <comment ref="J184" authorId="1">
      <text>
        <r>
          <rPr>
            <sz val="9"/>
            <rFont val="Tahoma"/>
            <family val="0"/>
          </rPr>
          <t xml:space="preserve">Cumulus humilis, Cirrus. Vis 10m 
</t>
        </r>
      </text>
    </comment>
    <comment ref="S184" authorId="1">
      <text>
        <r>
          <rPr>
            <sz val="9"/>
            <rFont val="Tahoma"/>
            <family val="0"/>
          </rPr>
          <t xml:space="preserve">s
</t>
        </r>
      </text>
    </comment>
    <comment ref="J185" authorId="1">
      <text>
        <r>
          <rPr>
            <sz val="9"/>
            <rFont val="Tahoma"/>
            <family val="0"/>
          </rPr>
          <t xml:space="preserve">Cunulus humilis, Altocumulus. Vis 10m
</t>
        </r>
      </text>
    </comment>
    <comment ref="S185" authorId="1">
      <text>
        <r>
          <rPr>
            <sz val="9"/>
            <rFont val="Tahoma"/>
            <family val="0"/>
          </rPr>
          <t xml:space="preserve">fs
</t>
        </r>
      </text>
    </comment>
    <comment ref="J186" authorId="1">
      <text>
        <r>
          <rPr>
            <sz val="9"/>
            <rFont val="Tahoma"/>
            <family val="0"/>
          </rPr>
          <t xml:space="preserve">Stratus. Vis 8 m
</t>
        </r>
      </text>
    </comment>
    <comment ref="S186" authorId="1">
      <text>
        <r>
          <rPr>
            <sz val="9"/>
            <rFont val="Tahoma"/>
            <family val="0"/>
          </rPr>
          <t xml:space="preserve">fs
</t>
        </r>
      </text>
    </comment>
    <comment ref="J187" authorId="1">
      <text>
        <r>
          <rPr>
            <sz val="9"/>
            <rFont val="Tahoma"/>
            <family val="0"/>
          </rPr>
          <t xml:space="preserve">Nimbostratus, Vis &lt;1m Moderate rain.
</t>
        </r>
      </text>
    </comment>
    <comment ref="S187" authorId="1">
      <text>
        <r>
          <rPr>
            <sz val="9"/>
            <rFont val="Tahoma"/>
            <family val="0"/>
          </rPr>
          <t xml:space="preserve">s
</t>
        </r>
      </text>
    </comment>
    <comment ref="J188" authorId="1">
      <text>
        <r>
          <rPr>
            <sz val="9"/>
            <rFont val="Tahoma"/>
            <family val="0"/>
          </rPr>
          <t xml:space="preserve">Cumulus congestus. Vis 10m
</t>
        </r>
      </text>
    </comment>
    <comment ref="S188" authorId="1">
      <text>
        <r>
          <rPr>
            <sz val="9"/>
            <rFont val="Tahoma"/>
            <family val="0"/>
          </rPr>
          <t xml:space="preserve">rs
</t>
        </r>
      </text>
    </comment>
    <comment ref="J189" authorId="1">
      <text>
        <r>
          <rPr>
            <sz val="9"/>
            <rFont val="Tahoma"/>
            <family val="0"/>
          </rPr>
          <t xml:space="preserve">Cumulus mediocris, Altocumulus. Vis 10m
</t>
        </r>
      </text>
    </comment>
    <comment ref="P188" authorId="1">
      <text>
        <r>
          <rPr>
            <sz val="9"/>
            <rFont val="Tahoma"/>
            <family val="0"/>
          </rPr>
          <t xml:space="preserve">tr
</t>
        </r>
      </text>
    </comment>
    <comment ref="S189" authorId="1">
      <text>
        <r>
          <rPr>
            <sz val="9"/>
            <rFont val="Tahoma"/>
            <family val="0"/>
          </rPr>
          <t xml:space="preserve">rs
</t>
        </r>
      </text>
    </comment>
    <comment ref="J190" authorId="1">
      <text>
        <r>
          <rPr>
            <sz val="9"/>
            <rFont val="Tahoma"/>
            <family val="0"/>
          </rPr>
          <t xml:space="preserve">Cumulus humilis. Vis 10m
</t>
        </r>
      </text>
    </comment>
    <comment ref="S190" authorId="1">
      <text>
        <r>
          <rPr>
            <sz val="9"/>
            <rFont val="Tahoma"/>
            <family val="0"/>
          </rPr>
          <t xml:space="preserve">r
</t>
        </r>
      </text>
    </comment>
    <comment ref="J191" authorId="1">
      <text>
        <r>
          <rPr>
            <sz val="9"/>
            <rFont val="Tahoma"/>
            <family val="0"/>
          </rPr>
          <t xml:space="preserve">Cirrostratus, Cumulus humilis. Vis 10m
</t>
        </r>
      </text>
    </comment>
    <comment ref="S191" authorId="1">
      <text>
        <r>
          <rPr>
            <sz val="9"/>
            <rFont val="Tahoma"/>
            <family val="0"/>
          </rPr>
          <t xml:space="preserve">s
</t>
        </r>
      </text>
    </comment>
    <comment ref="J192" authorId="1">
      <text>
        <r>
          <rPr>
            <sz val="9"/>
            <rFont val="Tahoma"/>
            <family val="0"/>
          </rPr>
          <t xml:space="preserve">Cumulus mediocris., Altocumulus.
</t>
        </r>
      </text>
    </comment>
    <comment ref="S192" authorId="1">
      <text>
        <r>
          <rPr>
            <sz val="9"/>
            <rFont val="Tahoma"/>
            <family val="0"/>
          </rPr>
          <t xml:space="preserve">f
</t>
        </r>
      </text>
    </comment>
    <comment ref="J193" authorId="1">
      <text>
        <r>
          <rPr>
            <sz val="9"/>
            <rFont val="Tahoma"/>
            <family val="0"/>
          </rPr>
          <t xml:space="preserve">Cumulus mediocris, Cirrus.
</t>
        </r>
      </text>
    </comment>
    <comment ref="S193" authorId="1">
      <text>
        <r>
          <rPr>
            <sz val="9"/>
            <rFont val="Tahoma"/>
            <family val="0"/>
          </rPr>
          <t xml:space="preserve">f
</t>
        </r>
      </text>
    </comment>
    <comment ref="Q169" authorId="1">
      <text>
        <r>
          <rPr>
            <sz val="9"/>
            <rFont val="Tahoma"/>
            <family val="0"/>
          </rPr>
          <t xml:space="preserve">Thunderstorm late afternoon with heavy rain and small hail.
</t>
        </r>
      </text>
    </comment>
    <comment ref="J194" authorId="1">
      <text>
        <r>
          <rPr>
            <sz val="9"/>
            <rFont val="Tahoma"/>
            <family val="0"/>
          </rPr>
          <t xml:space="preserve">Stratocumulus. Vis 10m
</t>
        </r>
      </text>
    </comment>
    <comment ref="S194" authorId="1">
      <text>
        <r>
          <rPr>
            <sz val="9"/>
            <rFont val="Tahoma"/>
            <family val="0"/>
          </rPr>
          <t xml:space="preserve">fs
</t>
        </r>
      </text>
    </comment>
    <comment ref="J195" authorId="1">
      <text>
        <r>
          <rPr>
            <sz val="9"/>
            <rFont val="Tahoma"/>
            <family val="0"/>
          </rPr>
          <t xml:space="preserve">Cirrostratus, Cirrocumulus, Altostratus. Vis 10m
</t>
        </r>
      </text>
    </comment>
    <comment ref="S195" authorId="1">
      <text>
        <r>
          <rPr>
            <sz val="9"/>
            <rFont val="Tahoma"/>
            <family val="0"/>
          </rPr>
          <t xml:space="preserve">s
</t>
        </r>
      </text>
    </comment>
    <comment ref="P195" authorId="1">
      <text>
        <r>
          <rPr>
            <sz val="9"/>
            <rFont val="Tahoma"/>
            <family val="0"/>
          </rPr>
          <t xml:space="preserve">Rain tr. Thunder heard early evening.
</t>
        </r>
      </text>
    </comment>
    <comment ref="J196" authorId="1">
      <text>
        <r>
          <rPr>
            <sz val="9"/>
            <rFont val="Tahoma"/>
            <family val="0"/>
          </rPr>
          <t xml:space="preserve">Cumulus humilis, mediocris. Vis 10m 
</t>
        </r>
      </text>
    </comment>
    <comment ref="S196" authorId="1">
      <text>
        <r>
          <rPr>
            <sz val="9"/>
            <rFont val="Tahoma"/>
            <family val="0"/>
          </rPr>
          <t xml:space="preserve">r
</t>
        </r>
      </text>
    </comment>
    <comment ref="J197" authorId="1">
      <text>
        <r>
          <rPr>
            <sz val="9"/>
            <rFont val="Tahoma"/>
            <family val="0"/>
          </rPr>
          <t xml:space="preserve">Early morning shallow fog vis &lt;100 yards. Cumulus mediocris.
</t>
        </r>
      </text>
    </comment>
    <comment ref="S197" authorId="1">
      <text>
        <r>
          <rPr>
            <sz val="9"/>
            <rFont val="Tahoma"/>
            <family val="0"/>
          </rPr>
          <t xml:space="preserve">s
</t>
        </r>
      </text>
    </comment>
    <comment ref="P197" authorId="1">
      <text>
        <r>
          <rPr>
            <sz val="9"/>
            <rFont val="Tahoma"/>
            <family val="0"/>
          </rPr>
          <t xml:space="preserve">Several rumbles of thunder heard, mid afternoon.
</t>
        </r>
      </text>
    </comment>
    <comment ref="J198" authorId="1">
      <text>
        <r>
          <rPr>
            <sz val="9"/>
            <rFont val="Tahoma"/>
            <family val="0"/>
          </rPr>
          <t xml:space="preserve">Cumulus humilis, mediocris. Vis 10m
</t>
        </r>
      </text>
    </comment>
    <comment ref="S198" authorId="1">
      <text>
        <r>
          <rPr>
            <sz val="9"/>
            <rFont val="Tahoma"/>
            <family val="0"/>
          </rPr>
          <t xml:space="preserve">rs
</t>
        </r>
      </text>
    </comment>
    <comment ref="J199" authorId="1">
      <text>
        <r>
          <rPr>
            <sz val="9"/>
            <rFont val="Tahoma"/>
            <family val="0"/>
          </rPr>
          <t xml:space="preserve">Cirrostratus. Vis 10m
</t>
        </r>
      </text>
    </comment>
    <comment ref="S199" authorId="1">
      <text>
        <r>
          <rPr>
            <sz val="9"/>
            <rFont val="Tahoma"/>
            <family val="0"/>
          </rPr>
          <t xml:space="preserve">s
</t>
        </r>
      </text>
    </comment>
    <comment ref="J200" authorId="1">
      <text>
        <r>
          <rPr>
            <sz val="9"/>
            <rFont val="Tahoma"/>
            <family val="0"/>
          </rPr>
          <t xml:space="preserve">Altostratus, Altocumulus. Vis 10m
</t>
        </r>
      </text>
    </comment>
    <comment ref="S200" authorId="1">
      <text>
        <r>
          <rPr>
            <sz val="9"/>
            <rFont val="Tahoma"/>
            <family val="0"/>
          </rPr>
          <t xml:space="preserve">s
</t>
        </r>
      </text>
    </comment>
    <comment ref="J201" authorId="1">
      <text>
        <r>
          <rPr>
            <sz val="9"/>
            <rFont val="Tahoma"/>
            <family val="0"/>
          </rPr>
          <t xml:space="preserve">Cirrostratus, Cirrocumulus. Vis 10m 
</t>
        </r>
      </text>
    </comment>
    <comment ref="S201" authorId="1">
      <text>
        <r>
          <rPr>
            <sz val="9"/>
            <rFont val="Tahoma"/>
            <family val="0"/>
          </rPr>
          <t xml:space="preserve">fs
</t>
        </r>
      </text>
    </comment>
    <comment ref="J202" authorId="1">
      <text>
        <r>
          <rPr>
            <sz val="9"/>
            <rFont val="Tahoma"/>
            <family val="0"/>
          </rPr>
          <t xml:space="preserve">Stratocumulus. Vis 10m
</t>
        </r>
      </text>
    </comment>
    <comment ref="S202" authorId="1">
      <text>
        <r>
          <rPr>
            <sz val="9"/>
            <rFont val="Tahoma"/>
            <family val="0"/>
          </rPr>
          <t xml:space="preserve">f
</t>
        </r>
      </text>
    </comment>
    <comment ref="P201" authorId="1">
      <text>
        <r>
          <rPr>
            <sz val="9"/>
            <rFont val="Tahoma"/>
            <family val="0"/>
          </rPr>
          <t xml:space="preserve">Several rumbles of thunder heard, early evening.
</t>
        </r>
      </text>
    </comment>
    <comment ref="J203" authorId="1">
      <text>
        <r>
          <rPr>
            <sz val="9"/>
            <rFont val="Tahoma"/>
            <family val="0"/>
          </rPr>
          <t xml:space="preserve">Altocumulus, Cumulus humilis. Vis 10m
</t>
        </r>
      </text>
    </comment>
    <comment ref="S203" authorId="1">
      <text>
        <r>
          <rPr>
            <sz val="9"/>
            <rFont val="Tahoma"/>
            <family val="0"/>
          </rPr>
          <t xml:space="preserve">r
</t>
        </r>
      </text>
    </comment>
    <comment ref="J204" authorId="1">
      <text>
        <r>
          <rPr>
            <sz val="9"/>
            <rFont val="Tahoma"/>
            <family val="0"/>
          </rPr>
          <t xml:space="preserve">Stratocumulus. Vis 10m
</t>
        </r>
      </text>
    </comment>
    <comment ref="S204" authorId="1">
      <text>
        <r>
          <rPr>
            <sz val="9"/>
            <rFont val="Tahoma"/>
            <family val="0"/>
          </rPr>
          <t xml:space="preserve">r
</t>
        </r>
      </text>
    </comment>
    <comment ref="J205" authorId="1">
      <text>
        <r>
          <rPr>
            <sz val="9"/>
            <rFont val="Tahoma"/>
            <family val="0"/>
          </rPr>
          <t xml:space="preserve">Altostratus, Cirrus, Altocumulus, Cumulus humilis. Vis 10m 
</t>
        </r>
      </text>
    </comment>
    <comment ref="S205" authorId="1">
      <text>
        <r>
          <rPr>
            <sz val="9"/>
            <rFont val="Tahoma"/>
            <family val="0"/>
          </rPr>
          <t xml:space="preserve">S
</t>
        </r>
      </text>
    </comment>
    <comment ref="J206" authorId="1">
      <text>
        <r>
          <rPr>
            <sz val="9"/>
            <rFont val="Tahoma"/>
            <family val="0"/>
          </rPr>
          <t xml:space="preserve">Cumulus humilis, Cirrus. Vis 10m
</t>
        </r>
      </text>
    </comment>
    <comment ref="S206" authorId="1">
      <text>
        <r>
          <rPr>
            <sz val="9"/>
            <rFont val="Tahoma"/>
            <family val="0"/>
          </rPr>
          <t xml:space="preserve">rs
</t>
        </r>
      </text>
    </comment>
    <comment ref="J207" authorId="1">
      <text>
        <r>
          <rPr>
            <sz val="9"/>
            <rFont val="Tahoma"/>
            <family val="0"/>
          </rPr>
          <t xml:space="preserve">Cumulonimbus, Altocumulus castellanus, Stratus fractus. Vis 5m
</t>
        </r>
      </text>
    </comment>
    <comment ref="S207" authorId="1">
      <text>
        <r>
          <rPr>
            <sz val="9"/>
            <rFont val="Tahoma"/>
            <family val="0"/>
          </rPr>
          <t xml:space="preserve">f
</t>
        </r>
      </text>
    </comment>
    <comment ref="J208" authorId="1">
      <text>
        <r>
          <rPr>
            <sz val="9"/>
            <rFont val="Tahoma"/>
            <family val="0"/>
          </rPr>
          <t xml:space="preserve">Altostratus, Altocumulus. Vis &lt;1 mile, mist.
</t>
        </r>
      </text>
    </comment>
    <comment ref="S208" authorId="1">
      <text>
        <r>
          <rPr>
            <sz val="9"/>
            <rFont val="Tahoma"/>
            <family val="0"/>
          </rPr>
          <t xml:space="preserve">fs
</t>
        </r>
      </text>
    </comment>
    <comment ref="P208" authorId="1">
      <text>
        <r>
          <rPr>
            <sz val="9"/>
            <rFont val="Tahoma"/>
            <family val="0"/>
          </rPr>
          <t xml:space="preserve">A couple of thunder claps early morning, showery heavy rain. Afternoon thunderstorm close to this station.
</t>
        </r>
      </text>
    </comment>
    <comment ref="J209" authorId="1">
      <text>
        <r>
          <rPr>
            <sz val="9"/>
            <rFont val="Tahoma"/>
            <family val="0"/>
          </rPr>
          <t xml:space="preserve">Stratocumulus, Stratus fractus. Cumulus humilis. Vis 10m
</t>
        </r>
      </text>
    </comment>
    <comment ref="S209" authorId="1">
      <text>
        <r>
          <rPr>
            <sz val="9"/>
            <rFont val="Tahoma"/>
            <family val="0"/>
          </rPr>
          <t xml:space="preserve">rs
</t>
        </r>
      </text>
    </comment>
    <comment ref="J210" authorId="1">
      <text>
        <r>
          <rPr>
            <sz val="9"/>
            <rFont val="Tahoma"/>
            <family val="0"/>
          </rPr>
          <t xml:space="preserve">Stratocumulus. Vis 10m 
</t>
        </r>
      </text>
    </comment>
    <comment ref="S210" authorId="1">
      <text>
        <r>
          <rPr>
            <sz val="9"/>
            <rFont val="Tahoma"/>
            <family val="0"/>
          </rPr>
          <t xml:space="preserve">r
</t>
        </r>
      </text>
    </comment>
    <comment ref="J211" authorId="1">
      <text>
        <r>
          <rPr>
            <sz val="9"/>
            <rFont val="Tahoma"/>
            <family val="0"/>
          </rPr>
          <t xml:space="preserve">vis 10m
</t>
        </r>
      </text>
    </comment>
    <comment ref="S211" authorId="1">
      <text>
        <r>
          <rPr>
            <sz val="9"/>
            <rFont val="Tahoma"/>
            <family val="0"/>
          </rPr>
          <t xml:space="preserve">r
</t>
        </r>
      </text>
    </comment>
    <comment ref="J212" authorId="1">
      <text>
        <r>
          <rPr>
            <sz val="9"/>
            <rFont val="Tahoma"/>
            <family val="0"/>
          </rPr>
          <t xml:space="preserve">Altocumulus, contrails. Vis 10m
</t>
        </r>
      </text>
    </comment>
    <comment ref="S212" authorId="1">
      <text>
        <r>
          <rPr>
            <sz val="9"/>
            <rFont val="Tahoma"/>
            <family val="0"/>
          </rPr>
          <t xml:space="preserve">fs
</t>
        </r>
      </text>
    </comment>
    <comment ref="J213" authorId="1">
      <text>
        <r>
          <rPr>
            <sz val="9"/>
            <rFont val="Tahoma"/>
            <family val="0"/>
          </rPr>
          <t xml:space="preserve">Stratus fractus. Vis 3m
</t>
        </r>
      </text>
    </comment>
    <comment ref="S213" authorId="1">
      <text>
        <r>
          <rPr>
            <sz val="9"/>
            <rFont val="Tahoma"/>
            <family val="0"/>
          </rPr>
          <t xml:space="preserve">fs
</t>
        </r>
      </text>
    </comment>
    <comment ref="J214" authorId="0">
      <text>
        <r>
          <rPr>
            <sz val="9"/>
            <rFont val="Tahoma"/>
            <family val="0"/>
          </rPr>
          <t xml:space="preserve">Cirrostratus, Cumulus humilis. Vis 8-10m
</t>
        </r>
      </text>
    </comment>
    <comment ref="S214" authorId="0">
      <text>
        <r>
          <rPr>
            <sz val="9"/>
            <rFont val="Tahoma"/>
            <family val="0"/>
          </rPr>
          <t xml:space="preserve">s
</t>
        </r>
      </text>
    </comment>
    <comment ref="J215" authorId="1">
      <text>
        <r>
          <rPr>
            <sz val="9"/>
            <rFont val="Tahoma"/>
            <family val="0"/>
          </rPr>
          <t xml:space="preserve">Cirruostratus, Cirrocumulus. Vis 10m
</t>
        </r>
      </text>
    </comment>
    <comment ref="S215" authorId="1">
      <text>
        <r>
          <rPr>
            <sz val="9"/>
            <rFont val="Tahoma"/>
            <family val="0"/>
          </rPr>
          <t xml:space="preserve">fs
</t>
        </r>
      </text>
    </comment>
    <comment ref="J216" authorId="1">
      <text>
        <r>
          <rPr>
            <sz val="9"/>
            <rFont val="Tahoma"/>
            <family val="0"/>
          </rPr>
          <t xml:space="preserve">Cumulus mediocris. Cirrus. Vis 10m
</t>
        </r>
      </text>
    </comment>
    <comment ref="S216" authorId="1">
      <text>
        <r>
          <rPr>
            <sz val="9"/>
            <rFont val="Tahoma"/>
            <family val="0"/>
          </rPr>
          <t xml:space="preserve">rs
</t>
        </r>
      </text>
    </comment>
    <comment ref="J217" authorId="1">
      <text>
        <r>
          <rPr>
            <sz val="9"/>
            <rFont val="Tahoma"/>
            <family val="0"/>
          </rPr>
          <t xml:space="preserve">Cumulus humilis. Cirrocumulus, Vis 10m
</t>
        </r>
      </text>
    </comment>
    <comment ref="S217" authorId="1">
      <text>
        <r>
          <rPr>
            <sz val="9"/>
            <rFont val="Tahoma"/>
            <family val="0"/>
          </rPr>
          <t xml:space="preserve">s
</t>
        </r>
      </text>
    </comment>
    <comment ref="J218" authorId="1">
      <text>
        <r>
          <rPr>
            <sz val="9"/>
            <rFont val="Tahoma"/>
            <family val="0"/>
          </rPr>
          <t xml:space="preserve">Altocumulus, Cumulus humilis. Cirrus. Vis 10m
</t>
        </r>
      </text>
    </comment>
    <comment ref="S218" authorId="1">
      <text>
        <r>
          <rPr>
            <sz val="9"/>
            <rFont val="Tahoma"/>
            <family val="0"/>
          </rPr>
          <t xml:space="preserve">rs
</t>
        </r>
      </text>
    </comment>
    <comment ref="J219" authorId="1">
      <text>
        <r>
          <rPr>
            <sz val="9"/>
            <rFont val="Tahoma"/>
            <family val="0"/>
          </rPr>
          <t xml:space="preserve">Stratocumulus. Vis 10m
</t>
        </r>
      </text>
    </comment>
    <comment ref="S219" authorId="1">
      <text>
        <r>
          <rPr>
            <sz val="9"/>
            <rFont val="Tahoma"/>
            <family val="0"/>
          </rPr>
          <t xml:space="preserve">fs
</t>
        </r>
      </text>
    </comment>
    <comment ref="J220" authorId="1">
      <text>
        <r>
          <rPr>
            <sz val="9"/>
            <rFont val="Tahoma"/>
            <family val="0"/>
          </rPr>
          <t xml:space="preserve">Cirrostratus, Cumulus humilis, Cirrocumulus. Vis 10m
</t>
        </r>
      </text>
    </comment>
    <comment ref="S220" authorId="1">
      <text>
        <r>
          <rPr>
            <sz val="9"/>
            <rFont val="Tahoma"/>
            <family val="0"/>
          </rPr>
          <t xml:space="preserve">fs
</t>
        </r>
      </text>
    </comment>
    <comment ref="J221" authorId="1">
      <text>
        <r>
          <rPr>
            <sz val="9"/>
            <rFont val="Tahoma"/>
            <family val="0"/>
          </rPr>
          <t xml:space="preserve">Altostratus, Stratus. Vis 5-8 miles
</t>
        </r>
      </text>
    </comment>
    <comment ref="S221" authorId="1">
      <text>
        <r>
          <rPr>
            <sz val="9"/>
            <rFont val="Tahoma"/>
            <family val="0"/>
          </rPr>
          <t xml:space="preserve">f
</t>
        </r>
      </text>
    </comment>
    <comment ref="J222" authorId="1">
      <text>
        <r>
          <rPr>
            <sz val="9"/>
            <rFont val="Tahoma"/>
            <family val="0"/>
          </rPr>
          <t xml:space="preserve">Altostratus, Altocumulus. Vis 5m
</t>
        </r>
      </text>
    </comment>
    <comment ref="J223" authorId="1">
      <text>
        <r>
          <rPr>
            <sz val="9"/>
            <rFont val="Tahoma"/>
            <family val="0"/>
          </rPr>
          <t xml:space="preserve">Cumulus fractus. Vis &gt;10m
</t>
        </r>
      </text>
    </comment>
    <comment ref="S223" authorId="1">
      <text>
        <r>
          <rPr>
            <sz val="9"/>
            <rFont val="Tahoma"/>
            <family val="0"/>
          </rPr>
          <t xml:space="preserve">r
</t>
        </r>
      </text>
    </comment>
    <comment ref="J224" authorId="1">
      <text>
        <r>
          <rPr>
            <sz val="9"/>
            <rFont val="Tahoma"/>
            <family val="0"/>
          </rPr>
          <t xml:space="preserve">Cumulus humilis vis 10m
</t>
        </r>
      </text>
    </comment>
    <comment ref="S224" authorId="1">
      <text>
        <r>
          <rPr>
            <sz val="9"/>
            <rFont val="Tahoma"/>
            <family val="0"/>
          </rPr>
          <t xml:space="preserve">r
</t>
        </r>
      </text>
    </comment>
    <comment ref="J225" authorId="1">
      <text>
        <r>
          <rPr>
            <sz val="9"/>
            <rFont val="Tahoma"/>
            <family val="0"/>
          </rPr>
          <t xml:space="preserve">Altocumulus, Altostratus, Cumulus humilis. Vis 10m
</t>
        </r>
      </text>
    </comment>
    <comment ref="S225" authorId="1">
      <text>
        <r>
          <rPr>
            <sz val="9"/>
            <rFont val="Tahoma"/>
            <family val="0"/>
          </rPr>
          <t xml:space="preserve">s
</t>
        </r>
      </text>
    </comment>
    <comment ref="J226" authorId="1">
      <text>
        <r>
          <rPr>
            <sz val="9"/>
            <rFont val="Tahoma"/>
            <family val="0"/>
          </rPr>
          <t xml:space="preserve">Cumulus congestus. Vis 10m
</t>
        </r>
      </text>
    </comment>
    <comment ref="S226" authorId="1">
      <text>
        <r>
          <rPr>
            <sz val="9"/>
            <rFont val="Tahoma"/>
            <family val="0"/>
          </rPr>
          <t xml:space="preserve">f
</t>
        </r>
      </text>
    </comment>
    <comment ref="J227" authorId="1">
      <text>
        <r>
          <rPr>
            <sz val="9"/>
            <rFont val="Tahoma"/>
            <family val="0"/>
          </rPr>
          <t xml:space="preserve">Altocumulus. Vis 10m
</t>
        </r>
      </text>
    </comment>
    <comment ref="S227" authorId="1">
      <text>
        <r>
          <rPr>
            <sz val="9"/>
            <rFont val="Tahoma"/>
            <family val="0"/>
          </rPr>
          <t xml:space="preserve">r
</t>
        </r>
      </text>
    </comment>
    <comment ref="J228" authorId="1">
      <text>
        <r>
          <rPr>
            <sz val="9"/>
            <rFont val="Tahoma"/>
            <family val="0"/>
          </rPr>
          <t xml:space="preserve">Stratus fractus. Cirrus. Vis 10m
</t>
        </r>
      </text>
    </comment>
    <comment ref="S228" authorId="1">
      <text>
        <r>
          <rPr>
            <sz val="9"/>
            <rFont val="Tahoma"/>
            <family val="0"/>
          </rPr>
          <t xml:space="preserve">f
</t>
        </r>
      </text>
    </comment>
    <comment ref="S229" authorId="1">
      <text>
        <r>
          <rPr>
            <sz val="9"/>
            <rFont val="Tahoma"/>
            <family val="0"/>
          </rPr>
          <t xml:space="preserve">fs
</t>
        </r>
      </text>
    </comment>
    <comment ref="J230" authorId="1">
      <text>
        <r>
          <rPr>
            <sz val="9"/>
            <rFont val="Tahoma"/>
            <family val="0"/>
          </rPr>
          <t xml:space="preserve">Nimbostratus (light to moderate rain) &lt;1m
</t>
        </r>
      </text>
    </comment>
    <comment ref="J229" authorId="1">
      <text>
        <r>
          <rPr>
            <sz val="9"/>
            <rFont val="Tahoma"/>
            <family val="0"/>
          </rPr>
          <t xml:space="preserve">Cumulus humilis
</t>
        </r>
      </text>
    </comment>
    <comment ref="S230" authorId="1">
      <text>
        <r>
          <rPr>
            <sz val="9"/>
            <rFont val="Tahoma"/>
            <family val="0"/>
          </rPr>
          <t xml:space="preserve">f
</t>
        </r>
      </text>
    </comment>
    <comment ref="J231" authorId="1">
      <text>
        <r>
          <rPr>
            <sz val="9"/>
            <rFont val="Tahoma"/>
            <family val="0"/>
          </rPr>
          <t xml:space="preserve">Cumulus mediocris. Vis 10m
</t>
        </r>
      </text>
    </comment>
    <comment ref="S231" authorId="1">
      <text>
        <r>
          <rPr>
            <sz val="9"/>
            <rFont val="Tahoma"/>
            <family val="0"/>
          </rPr>
          <t xml:space="preserve">r
</t>
        </r>
      </text>
    </comment>
    <comment ref="J232" authorId="1">
      <text>
        <r>
          <rPr>
            <sz val="9"/>
            <rFont val="Tahoma"/>
            <family val="0"/>
          </rPr>
          <t xml:space="preserve">Cumulus congestus. Vis 10m
</t>
        </r>
      </text>
    </comment>
    <comment ref="S232" authorId="1">
      <text>
        <r>
          <rPr>
            <sz val="9"/>
            <rFont val="Tahoma"/>
            <family val="0"/>
          </rPr>
          <t xml:space="preserve">rs
</t>
        </r>
      </text>
    </comment>
    <comment ref="P232" authorId="1">
      <text>
        <r>
          <rPr>
            <sz val="9"/>
            <rFont val="Tahoma"/>
            <family val="0"/>
          </rPr>
          <t xml:space="preserve">Thunder heard, early evening.
</t>
        </r>
      </text>
    </comment>
    <comment ref="J233" authorId="1">
      <text>
        <r>
          <rPr>
            <sz val="9"/>
            <rFont val="Tahoma"/>
            <family val="0"/>
          </rPr>
          <t xml:space="preserve">Stratocumulus. Vis 10m
</t>
        </r>
      </text>
    </comment>
    <comment ref="S233" authorId="1">
      <text>
        <r>
          <rPr>
            <sz val="9"/>
            <rFont val="Tahoma"/>
            <family val="0"/>
          </rPr>
          <t xml:space="preserve">fs
</t>
        </r>
      </text>
    </comment>
    <comment ref="J234" authorId="1">
      <text>
        <r>
          <rPr>
            <sz val="9"/>
            <rFont val="Tahoma"/>
            <family val="0"/>
          </rPr>
          <t xml:space="preserve">Altocumulus, Altostratus, Cirrus. Vis 10m
</t>
        </r>
      </text>
    </comment>
    <comment ref="S234" authorId="1">
      <text>
        <r>
          <rPr>
            <sz val="9"/>
            <rFont val="Tahoma"/>
            <family val="0"/>
          </rPr>
          <t xml:space="preserve">rs
</t>
        </r>
      </text>
    </comment>
    <comment ref="S235" authorId="1">
      <text>
        <r>
          <rPr>
            <sz val="9"/>
            <rFont val="Tahoma"/>
            <family val="0"/>
          </rPr>
          <t xml:space="preserve">r
</t>
        </r>
      </text>
    </comment>
    <comment ref="J235" authorId="1">
      <text>
        <r>
          <rPr>
            <sz val="9"/>
            <rFont val="Tahoma"/>
            <family val="0"/>
          </rPr>
          <t xml:space="preserve">Cumulus mediocris. Vis 10m
</t>
        </r>
      </text>
    </comment>
    <comment ref="J236" authorId="1">
      <text>
        <r>
          <rPr>
            <sz val="9"/>
            <rFont val="Tahoma"/>
            <family val="0"/>
          </rPr>
          <t xml:space="preserve">Altocumulus, Stratocumulus. Vis 10m
</t>
        </r>
      </text>
    </comment>
    <comment ref="S236" authorId="1">
      <text>
        <r>
          <rPr>
            <sz val="9"/>
            <rFont val="Tahoma"/>
            <family val="0"/>
          </rPr>
          <t xml:space="preserve">s
</t>
        </r>
      </text>
    </comment>
    <comment ref="J237" authorId="1">
      <text>
        <r>
          <rPr>
            <sz val="9"/>
            <rFont val="Tahoma"/>
            <family val="0"/>
          </rPr>
          <t xml:space="preserve">Cumulus mediocris. Cirrus. Vis 10m
</t>
        </r>
      </text>
    </comment>
    <comment ref="S237" authorId="1">
      <text>
        <r>
          <rPr>
            <sz val="9"/>
            <rFont val="Tahoma"/>
            <family val="0"/>
          </rPr>
          <t xml:space="preserve">f
</t>
        </r>
      </text>
    </comment>
    <comment ref="J238" authorId="1">
      <text>
        <r>
          <rPr>
            <sz val="9"/>
            <rFont val="Tahoma"/>
            <family val="0"/>
          </rPr>
          <t xml:space="preserve">Cumulus humilis. Vis 10m
</t>
        </r>
      </text>
    </comment>
    <comment ref="S238" authorId="1">
      <text>
        <r>
          <rPr>
            <sz val="9"/>
            <rFont val="Tahoma"/>
            <family val="0"/>
          </rPr>
          <t xml:space="preserve">s
</t>
        </r>
      </text>
    </comment>
    <comment ref="J239" authorId="1">
      <text>
        <r>
          <rPr>
            <sz val="9"/>
            <rFont val="Tahoma"/>
            <family val="0"/>
          </rPr>
          <t xml:space="preserve">Cumulus congestus, mediocris. Vis 10m
</t>
        </r>
      </text>
    </comment>
    <comment ref="J240" authorId="1">
      <text>
        <r>
          <rPr>
            <sz val="9"/>
            <rFont val="Tahoma"/>
            <family val="0"/>
          </rPr>
          <t xml:space="preserve">Stratocumulus, Altocumulus, Cumulus mediocris. Vis 10m
</t>
        </r>
      </text>
    </comment>
    <comment ref="P239" authorId="1">
      <text>
        <r>
          <rPr>
            <sz val="9"/>
            <rFont val="Tahoma"/>
            <family val="0"/>
          </rPr>
          <t xml:space="preserve">tr
</t>
        </r>
      </text>
    </comment>
    <comment ref="S240" authorId="1">
      <text>
        <r>
          <rPr>
            <sz val="9"/>
            <rFont val="Tahoma"/>
            <family val="0"/>
          </rPr>
          <t xml:space="preserve">rs
</t>
        </r>
      </text>
    </comment>
    <comment ref="J241" authorId="1">
      <text>
        <r>
          <rPr>
            <sz val="9"/>
            <rFont val="Tahoma"/>
            <family val="0"/>
          </rPr>
          <t xml:space="preserve">Altocumulus, Altostratus, Stratocumulus. Vis 10m
</t>
        </r>
      </text>
    </comment>
    <comment ref="P240" authorId="1">
      <text>
        <r>
          <rPr>
            <sz val="9"/>
            <rFont val="Tahoma"/>
            <family val="0"/>
          </rPr>
          <t xml:space="preserve">tr
</t>
        </r>
      </text>
    </comment>
    <comment ref="J242" authorId="1">
      <text>
        <r>
          <rPr>
            <sz val="9"/>
            <rFont val="Tahoma"/>
            <family val="0"/>
          </rPr>
          <t xml:space="preserve">Stratocumulus, Stratus fractus. Vis 10m
</t>
        </r>
      </text>
    </comment>
    <comment ref="S242" authorId="1">
      <text>
        <r>
          <rPr>
            <sz val="9"/>
            <rFont val="Tahoma"/>
            <family val="0"/>
          </rPr>
          <t xml:space="preserve">s
</t>
        </r>
      </text>
    </comment>
    <comment ref="S243" authorId="1">
      <text>
        <r>
          <rPr>
            <sz val="9"/>
            <rFont val="Tahoma"/>
            <family val="0"/>
          </rPr>
          <t xml:space="preserve">rs
</t>
        </r>
      </text>
    </comment>
    <comment ref="J243" authorId="1">
      <text>
        <r>
          <rPr>
            <sz val="9"/>
            <rFont val="Tahoma"/>
            <family val="0"/>
          </rPr>
          <t xml:space="preserve">Stratocumulus, Cumulus congestus. Vis 10m
</t>
        </r>
      </text>
    </comment>
    <comment ref="J244" authorId="1">
      <text>
        <r>
          <rPr>
            <sz val="9"/>
            <rFont val="Tahoma"/>
            <family val="0"/>
          </rPr>
          <t xml:space="preserve">Cirrus. Cirrostratus. Vis 10m
</t>
        </r>
      </text>
    </comment>
    <comment ref="S244" authorId="1">
      <text>
        <r>
          <rPr>
            <sz val="9"/>
            <rFont val="Tahoma"/>
            <family val="0"/>
          </rPr>
          <t xml:space="preserve">s
</t>
        </r>
      </text>
    </comment>
    <comment ref="J245" authorId="1">
      <text>
        <r>
          <rPr>
            <sz val="9"/>
            <rFont val="Tahoma"/>
            <family val="0"/>
          </rPr>
          <t xml:space="preserve">Nimbostratus. Vis 1m
</t>
        </r>
      </text>
    </comment>
    <comment ref="S245" authorId="1">
      <text>
        <r>
          <rPr>
            <sz val="9"/>
            <rFont val="Tahoma"/>
            <family val="0"/>
          </rPr>
          <t xml:space="preserve">f
</t>
        </r>
      </text>
    </comment>
    <comment ref="E246" authorId="1">
      <text>
        <r>
          <rPr>
            <sz val="9"/>
            <rFont val="Tahoma"/>
            <family val="0"/>
          </rPr>
          <t xml:space="preserve">night low 13.7c.
</t>
        </r>
      </text>
    </comment>
    <comment ref="D245" authorId="1">
      <text>
        <r>
          <rPr>
            <sz val="9"/>
            <rFont val="Tahoma"/>
            <family val="0"/>
          </rPr>
          <t xml:space="preserve">max to 18:00 GMT 13.7c
</t>
        </r>
      </text>
    </comment>
    <comment ref="J246" authorId="1">
      <text>
        <r>
          <rPr>
            <sz val="9"/>
            <rFont val="Tahoma"/>
            <family val="0"/>
          </rPr>
          <t xml:space="preserve">Stratus. Vis 5-6 m
</t>
        </r>
      </text>
    </comment>
    <comment ref="S246" authorId="1">
      <text>
        <r>
          <rPr>
            <sz val="9"/>
            <rFont val="Tahoma"/>
            <family val="0"/>
          </rPr>
          <t xml:space="preserve">r
</t>
        </r>
      </text>
    </comment>
    <comment ref="J247" authorId="1">
      <text>
        <r>
          <rPr>
            <sz val="9"/>
            <rFont val="Tahoma"/>
            <family val="0"/>
          </rPr>
          <t xml:space="preserve">Fog early morning. Stratus fractus. Vis 8m
</t>
        </r>
      </text>
    </comment>
    <comment ref="P246" authorId="1">
      <text>
        <r>
          <rPr>
            <sz val="9"/>
            <rFont val="Tahoma"/>
            <family val="0"/>
          </rPr>
          <t xml:space="preserve">tr
</t>
        </r>
      </text>
    </comment>
    <comment ref="S247" authorId="1">
      <text>
        <r>
          <rPr>
            <sz val="9"/>
            <rFont val="Tahoma"/>
            <family val="0"/>
          </rPr>
          <t xml:space="preserve">rs
</t>
        </r>
      </text>
    </comment>
    <comment ref="E248" authorId="1">
      <text>
        <r>
          <rPr>
            <sz val="9"/>
            <rFont val="Tahoma"/>
            <family val="0"/>
          </rPr>
          <t xml:space="preserve">Night low 14.6c.
</t>
        </r>
      </text>
    </comment>
    <comment ref="J248" authorId="1">
      <text>
        <r>
          <rPr>
            <sz val="9"/>
            <rFont val="Tahoma"/>
            <family val="0"/>
          </rPr>
          <t xml:space="preserve">Stratus. Vis 10m
</t>
        </r>
      </text>
    </comment>
    <comment ref="J249" authorId="1">
      <text>
        <r>
          <rPr>
            <sz val="9"/>
            <rFont val="Tahoma"/>
            <family val="0"/>
          </rPr>
          <t xml:space="preserve">Cumulus mediocris, congestus, Cirrus. Vis 10m
</t>
        </r>
      </text>
    </comment>
    <comment ref="P248" authorId="1">
      <text>
        <r>
          <rPr>
            <sz val="9"/>
            <rFont val="Tahoma"/>
            <family val="0"/>
          </rPr>
          <t xml:space="preserve">tr.
</t>
        </r>
      </text>
    </comment>
    <comment ref="J250" authorId="1">
      <text>
        <r>
          <rPr>
            <sz val="9"/>
            <rFont val="Tahoma"/>
            <family val="0"/>
          </rPr>
          <t xml:space="preserve">Altostratus, Cirrus Vis 10m
</t>
        </r>
      </text>
    </comment>
    <comment ref="P249" authorId="1">
      <text>
        <r>
          <rPr>
            <sz val="9"/>
            <rFont val="Tahoma"/>
            <family val="0"/>
          </rPr>
          <t xml:space="preserve">tr
</t>
        </r>
      </text>
    </comment>
    <comment ref="S250" authorId="1">
      <text>
        <r>
          <rPr>
            <sz val="9"/>
            <rFont val="Tahoma"/>
            <family val="0"/>
          </rPr>
          <t xml:space="preserve">rs
</t>
        </r>
      </text>
    </comment>
    <comment ref="S249" authorId="1">
      <text>
        <r>
          <rPr>
            <sz val="9"/>
            <rFont val="Tahoma"/>
            <family val="0"/>
          </rPr>
          <t xml:space="preserve">s
</t>
        </r>
      </text>
    </comment>
    <comment ref="J251" authorId="1">
      <text>
        <r>
          <rPr>
            <sz val="9"/>
            <rFont val="Tahoma"/>
            <family val="0"/>
          </rPr>
          <t xml:space="preserve">Stratus fractus, Altocumulus. Vis 10m
</t>
        </r>
      </text>
    </comment>
    <comment ref="S251" authorId="1">
      <text>
        <r>
          <rPr>
            <sz val="9"/>
            <rFont val="Tahoma"/>
            <family val="0"/>
          </rPr>
          <t xml:space="preserve">rs
</t>
        </r>
      </text>
    </comment>
    <comment ref="J252" authorId="1">
      <text>
        <r>
          <rPr>
            <sz val="9"/>
            <rFont val="Tahoma"/>
            <family val="0"/>
          </rPr>
          <t xml:space="preserve">Stratus. Vis 10m
</t>
        </r>
      </text>
    </comment>
    <comment ref="S252" authorId="1">
      <text>
        <r>
          <rPr>
            <sz val="9"/>
            <rFont val="Tahoma"/>
            <family val="0"/>
          </rPr>
          <t xml:space="preserve">fs
</t>
        </r>
      </text>
    </comment>
    <comment ref="J253" authorId="1">
      <text>
        <r>
          <rPr>
            <sz val="9"/>
            <rFont val="Tahoma"/>
            <family val="0"/>
          </rPr>
          <t xml:space="preserve">Clear. Vis 10m
</t>
        </r>
      </text>
    </comment>
    <comment ref="P252" authorId="1">
      <text>
        <r>
          <rPr>
            <sz val="9"/>
            <rFont val="Tahoma"/>
            <family val="0"/>
          </rPr>
          <t xml:space="preserve">tr
</t>
        </r>
      </text>
    </comment>
    <comment ref="S253" authorId="1">
      <text>
        <r>
          <rPr>
            <sz val="9"/>
            <rFont val="Tahoma"/>
            <family val="0"/>
          </rPr>
          <t xml:space="preserve">rs
</t>
        </r>
      </text>
    </comment>
    <comment ref="S254" authorId="1">
      <text>
        <r>
          <rPr>
            <sz val="9"/>
            <rFont val="Tahoma"/>
            <family val="0"/>
          </rPr>
          <t xml:space="preserve">s
</t>
        </r>
      </text>
    </comment>
    <comment ref="J255" authorId="1">
      <text>
        <r>
          <rPr>
            <sz val="9"/>
            <rFont val="Tahoma"/>
            <family val="0"/>
          </rPr>
          <t xml:space="preserve">Fog early morning, vis &lt;400 yds. Stratocumulus. Vis 3m
</t>
        </r>
      </text>
    </comment>
    <comment ref="J254" authorId="1">
      <text>
        <r>
          <rPr>
            <sz val="9"/>
            <rFont val="Tahoma"/>
            <family val="0"/>
          </rPr>
          <t xml:space="preserve">Stratus, Stratocumulus. Vis 2m
</t>
        </r>
      </text>
    </comment>
    <comment ref="J256" authorId="1">
      <text>
        <r>
          <rPr>
            <sz val="9"/>
            <rFont val="Tahoma"/>
            <family val="0"/>
          </rPr>
          <t xml:space="preserve">Thick fog &lt;100 Yards dawn. Cirrus, stratus fractus. Vis 1 mile. Mist.
</t>
        </r>
      </text>
    </comment>
    <comment ref="S255" authorId="1">
      <text>
        <r>
          <rPr>
            <sz val="9"/>
            <rFont val="Tahoma"/>
            <family val="0"/>
          </rPr>
          <t xml:space="preserve">fs
</t>
        </r>
      </text>
    </comment>
    <comment ref="S256" authorId="1">
      <text>
        <r>
          <rPr>
            <sz val="9"/>
            <rFont val="Tahoma"/>
            <family val="0"/>
          </rPr>
          <t xml:space="preserve">fs
</t>
        </r>
      </text>
    </comment>
    <comment ref="J257" authorId="1">
      <text>
        <r>
          <rPr>
            <sz val="9"/>
            <rFont val="Tahoma"/>
            <family val="0"/>
          </rPr>
          <t xml:space="preserve">Stratus. Vis 1 mile. Mist.
</t>
        </r>
      </text>
    </comment>
    <comment ref="S257" authorId="1">
      <text>
        <r>
          <rPr>
            <sz val="9"/>
            <rFont val="Tahoma"/>
            <family val="0"/>
          </rPr>
          <t xml:space="preserve">s
</t>
        </r>
      </text>
    </comment>
    <comment ref="J258" authorId="1">
      <text>
        <r>
          <rPr>
            <sz val="9"/>
            <rFont val="Tahoma"/>
            <family val="0"/>
          </rPr>
          <t xml:space="preserve">Cumulus humilis. Vis 10m
</t>
        </r>
      </text>
    </comment>
    <comment ref="S258" authorId="1">
      <text>
        <r>
          <rPr>
            <sz val="9"/>
            <rFont val="Tahoma"/>
            <family val="0"/>
          </rPr>
          <t xml:space="preserve">rs
</t>
        </r>
      </text>
    </comment>
    <comment ref="J259" authorId="1">
      <text>
        <r>
          <rPr>
            <sz val="9"/>
            <rFont val="Tahoma"/>
            <family val="0"/>
          </rPr>
          <t xml:space="preserve">Stratus fractus. Vis 10m
</t>
        </r>
      </text>
    </comment>
    <comment ref="S259" authorId="1">
      <text>
        <r>
          <rPr>
            <sz val="9"/>
            <rFont val="Tahoma"/>
            <family val="0"/>
          </rPr>
          <t xml:space="preserve">rs
</t>
        </r>
      </text>
    </comment>
    <comment ref="J260" authorId="1">
      <text>
        <r>
          <rPr>
            <sz val="9"/>
            <rFont val="Tahoma"/>
            <family val="0"/>
          </rPr>
          <t xml:space="preserve">Cirrus. Vis 8 m
</t>
        </r>
      </text>
    </comment>
    <comment ref="S260" authorId="1">
      <text>
        <r>
          <rPr>
            <sz val="9"/>
            <rFont val="Tahoma"/>
            <family val="0"/>
          </rPr>
          <t xml:space="preserve">rs
</t>
        </r>
      </text>
    </comment>
    <comment ref="J261" authorId="0">
      <text>
        <r>
          <rPr>
            <sz val="9"/>
            <rFont val="Tahoma"/>
            <family val="0"/>
          </rPr>
          <t xml:space="preserve">Cirrostratus. Vis 7m
</t>
        </r>
      </text>
    </comment>
    <comment ref="S262" authorId="1">
      <text>
        <r>
          <rPr>
            <sz val="9"/>
            <rFont val="Tahoma"/>
            <family val="0"/>
          </rPr>
          <t xml:space="preserve">rs
</t>
        </r>
      </text>
    </comment>
    <comment ref="S261" authorId="1">
      <text>
        <r>
          <rPr>
            <sz val="9"/>
            <rFont val="Tahoma"/>
            <family val="0"/>
          </rPr>
          <t xml:space="preserve">s
</t>
        </r>
      </text>
    </comment>
    <comment ref="J263" authorId="1">
      <text>
        <r>
          <rPr>
            <sz val="9"/>
            <rFont val="Tahoma"/>
            <family val="0"/>
          </rPr>
          <t xml:space="preserve">Stratocumulus. Vis 3m
</t>
        </r>
      </text>
    </comment>
    <comment ref="S263" authorId="1">
      <text>
        <r>
          <rPr>
            <sz val="9"/>
            <rFont val="Tahoma"/>
            <family val="0"/>
          </rPr>
          <t xml:space="preserve">rs
</t>
        </r>
      </text>
    </comment>
    <comment ref="J264" authorId="1">
      <text>
        <r>
          <rPr>
            <sz val="9"/>
            <rFont val="Tahoma"/>
            <family val="0"/>
          </rPr>
          <t xml:space="preserve">Stratocumulus. Vis 10m
</t>
        </r>
      </text>
    </comment>
    <comment ref="S264" authorId="1">
      <text>
        <r>
          <rPr>
            <sz val="9"/>
            <rFont val="Tahoma"/>
            <family val="0"/>
          </rPr>
          <t xml:space="preserve">rs
</t>
        </r>
      </text>
    </comment>
    <comment ref="J265" authorId="0">
      <text>
        <r>
          <rPr>
            <sz val="9"/>
            <rFont val="Tahoma"/>
            <family val="0"/>
          </rPr>
          <t xml:space="preserve">Altocumulus, Cirrus, Cumulus humilis. Vis 10m
</t>
        </r>
      </text>
    </comment>
    <comment ref="S265" authorId="0">
      <text>
        <r>
          <rPr>
            <sz val="9"/>
            <rFont val="Tahoma"/>
            <family val="0"/>
          </rPr>
          <t xml:space="preserve">fs
</t>
        </r>
      </text>
    </comment>
    <comment ref="P264" authorId="1">
      <text>
        <r>
          <rPr>
            <sz val="9"/>
            <rFont val="Tahoma"/>
            <family val="0"/>
          </rPr>
          <t xml:space="preserve">drought.
</t>
        </r>
      </text>
    </comment>
    <comment ref="J266" authorId="1">
      <text>
        <r>
          <rPr>
            <sz val="9"/>
            <rFont val="Tahoma"/>
            <family val="0"/>
          </rPr>
          <t xml:space="preserve">Fog &lt;300 yards, dawn. Stratus. Vis 8m
</t>
        </r>
      </text>
    </comment>
    <comment ref="S266" authorId="1">
      <text>
        <r>
          <rPr>
            <sz val="9"/>
            <rFont val="Tahoma"/>
            <family val="0"/>
          </rPr>
          <t xml:space="preserve">f
</t>
        </r>
      </text>
    </comment>
    <comment ref="J267" authorId="1">
      <text>
        <r>
          <rPr>
            <sz val="9"/>
            <rFont val="Tahoma"/>
            <family val="0"/>
          </rPr>
          <t xml:space="preserve">Fog morning &lt;200 yards.
Stratus fractus. Vis 2 miles
</t>
        </r>
      </text>
    </comment>
    <comment ref="P266" authorId="1">
      <text>
        <r>
          <rPr>
            <sz val="9"/>
            <rFont val="Tahoma"/>
            <family val="0"/>
          </rPr>
          <t xml:space="preserve">tr
</t>
        </r>
      </text>
    </comment>
    <comment ref="S267" authorId="1">
      <text>
        <r>
          <rPr>
            <sz val="9"/>
            <rFont val="Tahoma"/>
            <family val="0"/>
          </rPr>
          <t xml:space="preserve">s
</t>
        </r>
      </text>
    </comment>
    <comment ref="J268" authorId="1">
      <text>
        <r>
          <rPr>
            <sz val="9"/>
            <rFont val="Tahoma"/>
            <family val="0"/>
          </rPr>
          <t xml:space="preserve">Stratus. Vis 1 mile. Mist.
</t>
        </r>
      </text>
    </comment>
    <comment ref="S268" authorId="1">
      <text>
        <r>
          <rPr>
            <sz val="9"/>
            <rFont val="Tahoma"/>
            <family val="0"/>
          </rPr>
          <t xml:space="preserve">s
</t>
        </r>
      </text>
    </comment>
    <comment ref="J269" authorId="1">
      <text>
        <r>
          <rPr>
            <sz val="9"/>
            <rFont val="Tahoma"/>
            <family val="0"/>
          </rPr>
          <t xml:space="preserve">Stratus. Mist. Vis 1 mile
</t>
        </r>
      </text>
    </comment>
    <comment ref="S269" authorId="1">
      <text>
        <r>
          <rPr>
            <sz val="9"/>
            <rFont val="Tahoma"/>
            <family val="0"/>
          </rPr>
          <t xml:space="preserve">fs
</t>
        </r>
      </text>
    </comment>
    <comment ref="J270" authorId="1">
      <text>
        <r>
          <rPr>
            <sz val="9"/>
            <rFont val="Tahoma"/>
            <family val="0"/>
          </rPr>
          <t xml:space="preserve">Stratus. (slight drizzle) vis &lt;1mile mist
</t>
        </r>
      </text>
    </comment>
    <comment ref="P269" authorId="1">
      <text>
        <r>
          <rPr>
            <sz val="9"/>
            <rFont val="Tahoma"/>
            <family val="0"/>
          </rPr>
          <t xml:space="preserve">tr
</t>
        </r>
      </text>
    </comment>
    <comment ref="S270" authorId="1">
      <text>
        <r>
          <rPr>
            <sz val="9"/>
            <rFont val="Tahoma"/>
            <family val="0"/>
          </rPr>
          <t xml:space="preserve">rs
</t>
        </r>
      </text>
    </comment>
    <comment ref="J271" authorId="1">
      <text>
        <r>
          <rPr>
            <sz val="9"/>
            <rFont val="Tahoma"/>
            <family val="0"/>
          </rPr>
          <t xml:space="preserve">Stratus. Vis 1m
</t>
        </r>
      </text>
    </comment>
    <comment ref="S271" authorId="1">
      <text>
        <r>
          <rPr>
            <sz val="9"/>
            <rFont val="Tahoma"/>
            <family val="0"/>
          </rPr>
          <t xml:space="preserve">rs
</t>
        </r>
      </text>
    </comment>
    <comment ref="J272" authorId="1">
      <text>
        <r>
          <rPr>
            <sz val="9"/>
            <rFont val="Tahoma"/>
            <family val="0"/>
          </rPr>
          <t xml:space="preserve">Cumulus humilis. Vis 10m
</t>
        </r>
      </text>
    </comment>
    <comment ref="S272" authorId="1">
      <text>
        <r>
          <rPr>
            <sz val="9"/>
            <rFont val="Tahoma"/>
            <family val="0"/>
          </rPr>
          <t xml:space="preserve">r
</t>
        </r>
      </text>
    </comment>
    <comment ref="J273" authorId="1">
      <text>
        <r>
          <rPr>
            <sz val="9"/>
            <rFont val="Tahoma"/>
            <family val="0"/>
          </rPr>
          <t xml:space="preserve">Fog. dawn. Cirrostratus, Vis &lt;1 m mist.
</t>
        </r>
      </text>
    </comment>
    <comment ref="S273" authorId="1">
      <text>
        <r>
          <rPr>
            <sz val="9"/>
            <rFont val="Tahoma"/>
            <family val="0"/>
          </rPr>
          <t xml:space="preserve">s
</t>
        </r>
      </text>
    </comment>
    <comment ref="J274" authorId="1">
      <text>
        <r>
          <rPr>
            <sz val="9"/>
            <rFont val="Tahoma"/>
            <family val="0"/>
          </rPr>
          <t xml:space="preserve">Stratocumulus, Cirrus. Vis 5m
</t>
        </r>
      </text>
    </comment>
    <comment ref="S274" authorId="1">
      <text>
        <r>
          <rPr>
            <sz val="9"/>
            <rFont val="Tahoma"/>
            <family val="0"/>
          </rPr>
          <t xml:space="preserve">f
</t>
        </r>
      </text>
    </comment>
    <comment ref="E275" authorId="1">
      <text>
        <r>
          <rPr>
            <sz val="9"/>
            <rFont val="Tahoma"/>
            <family val="0"/>
          </rPr>
          <t xml:space="preserve">Night low 10.9c
</t>
        </r>
      </text>
    </comment>
    <comment ref="J275" authorId="1">
      <text>
        <r>
          <rPr>
            <sz val="9"/>
            <rFont val="Tahoma"/>
            <family val="0"/>
          </rPr>
          <t xml:space="preserve">Stratocumulus. Vis 10m
</t>
        </r>
      </text>
    </comment>
    <comment ref="S275" authorId="1">
      <text>
        <r>
          <rPr>
            <sz val="9"/>
            <rFont val="Tahoma"/>
            <family val="0"/>
          </rPr>
          <t xml:space="preserve">fs
</t>
        </r>
      </text>
    </comment>
    <comment ref="J276" authorId="1">
      <text>
        <r>
          <rPr>
            <sz val="9"/>
            <rFont val="Tahoma"/>
            <family val="0"/>
          </rPr>
          <t xml:space="preserve">Altostratus, Altocumulus. Vis 10m
</t>
        </r>
      </text>
    </comment>
    <comment ref="S276" authorId="1">
      <text>
        <r>
          <rPr>
            <sz val="9"/>
            <rFont val="Tahoma"/>
            <family val="0"/>
          </rPr>
          <t xml:space="preserve">rs
</t>
        </r>
      </text>
    </comment>
    <comment ref="E277" authorId="1">
      <text>
        <r>
          <rPr>
            <sz val="9"/>
            <rFont val="Tahoma"/>
            <family val="0"/>
          </rPr>
          <t xml:space="preserve">night low 16c.
</t>
        </r>
      </text>
    </comment>
    <comment ref="J277" authorId="1">
      <text>
        <r>
          <rPr>
            <sz val="9"/>
            <rFont val="Tahoma"/>
            <family val="0"/>
          </rPr>
          <t xml:space="preserve">Stratocumulus. Vis 10m
</t>
        </r>
      </text>
    </comment>
    <comment ref="P276" authorId="1">
      <text>
        <r>
          <rPr>
            <sz val="9"/>
            <rFont val="Tahoma"/>
            <family val="0"/>
          </rPr>
          <t xml:space="preserve">tr.
</t>
        </r>
      </text>
    </comment>
    <comment ref="J278" authorId="1">
      <text>
        <r>
          <rPr>
            <sz val="9"/>
            <rFont val="Tahoma"/>
            <family val="0"/>
          </rPr>
          <t xml:space="preserve">Stratocumulus. Vis 10m
</t>
        </r>
      </text>
    </comment>
    <comment ref="S278" authorId="1">
      <text>
        <r>
          <rPr>
            <sz val="9"/>
            <rFont val="Tahoma"/>
            <family val="0"/>
          </rPr>
          <t xml:space="preserve">s
</t>
        </r>
      </text>
    </comment>
    <comment ref="E279" authorId="1">
      <text>
        <r>
          <rPr>
            <sz val="9"/>
            <rFont val="Tahoma"/>
            <family val="0"/>
          </rPr>
          <t xml:space="preserve">night low 11.7c
</t>
        </r>
      </text>
    </comment>
    <comment ref="J279" authorId="1">
      <text>
        <r>
          <rPr>
            <sz val="9"/>
            <rFont val="Tahoma"/>
            <family val="0"/>
          </rPr>
          <t xml:space="preserve">Cirrostratus, Altocumulus. Vis 7m
</t>
        </r>
      </text>
    </comment>
    <comment ref="S279" authorId="1">
      <text>
        <r>
          <rPr>
            <sz val="9"/>
            <rFont val="Tahoma"/>
            <family val="0"/>
          </rPr>
          <t xml:space="preserve">f
</t>
        </r>
      </text>
    </comment>
    <comment ref="E280" authorId="1">
      <text>
        <r>
          <rPr>
            <sz val="9"/>
            <rFont val="Tahoma"/>
            <family val="0"/>
          </rPr>
          <t xml:space="preserve">night low 14.2c
</t>
        </r>
      </text>
    </comment>
    <comment ref="J280" authorId="1">
      <text>
        <r>
          <rPr>
            <sz val="9"/>
            <rFont val="Tahoma"/>
            <family val="0"/>
          </rPr>
          <t xml:space="preserve">Altocumulus, vis 6m
</t>
        </r>
      </text>
    </comment>
    <comment ref="P279" authorId="1">
      <text>
        <r>
          <rPr>
            <sz val="9"/>
            <rFont val="Tahoma"/>
            <family val="0"/>
          </rPr>
          <t xml:space="preserve">tr
</t>
        </r>
      </text>
    </comment>
    <comment ref="S280" authorId="1">
      <text>
        <r>
          <rPr>
            <sz val="9"/>
            <rFont val="Tahoma"/>
            <family val="0"/>
          </rPr>
          <t xml:space="preserve">s
</t>
        </r>
      </text>
    </comment>
    <comment ref="P280" authorId="1">
      <text>
        <r>
          <rPr>
            <sz val="9"/>
            <rFont val="Tahoma"/>
            <family val="0"/>
          </rPr>
          <t xml:space="preserve">Thunderstorm early evening. Heavy rain.
</t>
        </r>
      </text>
    </comment>
    <comment ref="J281" authorId="1">
      <text>
        <r>
          <rPr>
            <sz val="9"/>
            <rFont val="Tahoma"/>
            <family val="0"/>
          </rPr>
          <t xml:space="preserve">Stratocumulus, Stratus fractus. Vis 7-8 m
</t>
        </r>
      </text>
    </comment>
    <comment ref="S281" authorId="1">
      <text>
        <r>
          <rPr>
            <sz val="9"/>
            <rFont val="Tahoma"/>
            <family val="0"/>
          </rPr>
          <t xml:space="preserve">rs
</t>
        </r>
      </text>
    </comment>
    <comment ref="J282" authorId="1">
      <text>
        <r>
          <rPr>
            <sz val="9"/>
            <rFont val="Tahoma"/>
            <family val="0"/>
          </rPr>
          <t xml:space="preserve">Cirrostratus. Vis 10m
</t>
        </r>
      </text>
    </comment>
    <comment ref="S282" authorId="1">
      <text>
        <r>
          <rPr>
            <sz val="9"/>
            <rFont val="Tahoma"/>
            <family val="0"/>
          </rPr>
          <t xml:space="preserve">rs
</t>
        </r>
      </text>
    </comment>
    <comment ref="J283" authorId="0">
      <text>
        <r>
          <rPr>
            <sz val="9"/>
            <rFont val="Tahoma"/>
            <family val="0"/>
          </rPr>
          <t xml:space="preserve">Stratocumulus. Vis 10m
</t>
        </r>
      </text>
    </comment>
    <comment ref="S283" authorId="0">
      <text>
        <r>
          <rPr>
            <sz val="9"/>
            <rFont val="Tahoma"/>
            <family val="0"/>
          </rPr>
          <t xml:space="preserve">fs
</t>
        </r>
      </text>
    </comment>
    <comment ref="S284" authorId="0">
      <text>
        <r>
          <rPr>
            <sz val="9"/>
            <rFont val="Tahoma"/>
            <family val="0"/>
          </rPr>
          <t xml:space="preserve">fs
</t>
        </r>
      </text>
    </comment>
    <comment ref="J285" authorId="0">
      <text>
        <r>
          <rPr>
            <sz val="9"/>
            <rFont val="Tahoma"/>
            <family val="0"/>
          </rPr>
          <t xml:space="preserve">Nimbostratus.
</t>
        </r>
      </text>
    </comment>
    <comment ref="S285" authorId="0">
      <text>
        <r>
          <rPr>
            <sz val="9"/>
            <rFont val="Tahoma"/>
            <family val="0"/>
          </rPr>
          <t xml:space="preserve">r
</t>
        </r>
      </text>
    </comment>
    <comment ref="E285" authorId="0">
      <text>
        <r>
          <rPr>
            <sz val="9"/>
            <rFont val="Tahoma"/>
            <family val="0"/>
          </rPr>
          <t xml:space="preserve">night low 15.0c
</t>
        </r>
      </text>
    </comment>
    <comment ref="S286" authorId="0">
      <text>
        <r>
          <rPr>
            <sz val="9"/>
            <rFont val="Tahoma"/>
            <family val="0"/>
          </rPr>
          <t xml:space="preserve">s
</t>
        </r>
      </text>
    </comment>
    <comment ref="E287" authorId="0">
      <text>
        <r>
          <rPr>
            <sz val="9"/>
            <rFont val="Tahoma"/>
            <family val="0"/>
          </rPr>
          <t xml:space="preserve">night low 9.6c
</t>
        </r>
      </text>
    </comment>
    <comment ref="J287" authorId="0">
      <text>
        <r>
          <rPr>
            <sz val="9"/>
            <rFont val="Tahoma"/>
            <family val="0"/>
          </rPr>
          <t xml:space="preserve">Nimbostratus (mod rain)
</t>
        </r>
      </text>
    </comment>
    <comment ref="S287" authorId="0">
      <text>
        <r>
          <rPr>
            <sz val="9"/>
            <rFont val="Tahoma"/>
            <family val="0"/>
          </rPr>
          <t xml:space="preserve">f
</t>
        </r>
      </text>
    </comment>
    <comment ref="S288" authorId="0">
      <text>
        <r>
          <rPr>
            <sz val="9"/>
            <rFont val="Tahoma"/>
            <family val="0"/>
          </rPr>
          <t xml:space="preserve">s
</t>
        </r>
      </text>
    </comment>
    <comment ref="J289" authorId="0">
      <text>
        <r>
          <rPr>
            <sz val="9"/>
            <rFont val="Tahoma"/>
            <family val="0"/>
          </rPr>
          <t xml:space="preserve">Nimbostratus, moderate shower.
</t>
        </r>
      </text>
    </comment>
    <comment ref="S289" authorId="0">
      <text>
        <r>
          <rPr>
            <sz val="9"/>
            <rFont val="Tahoma"/>
            <family val="0"/>
          </rPr>
          <t xml:space="preserve">f
</t>
        </r>
      </text>
    </comment>
    <comment ref="S290" authorId="0">
      <text>
        <r>
          <rPr>
            <sz val="9"/>
            <rFont val="Tahoma"/>
            <family val="0"/>
          </rPr>
          <t xml:space="preserve">rs
</t>
        </r>
      </text>
    </comment>
    <comment ref="S291" authorId="0">
      <text>
        <r>
          <rPr>
            <sz val="9"/>
            <rFont val="Tahoma"/>
            <family val="0"/>
          </rPr>
          <t xml:space="preserve">rs
</t>
        </r>
      </text>
    </comment>
    <comment ref="S292" authorId="0">
      <text>
        <r>
          <rPr>
            <sz val="9"/>
            <rFont val="Tahoma"/>
            <family val="0"/>
          </rPr>
          <t xml:space="preserve">S
</t>
        </r>
      </text>
    </comment>
    <comment ref="J293" authorId="0">
      <text>
        <r>
          <rPr>
            <sz val="9"/>
            <rFont val="Tahoma"/>
            <family val="0"/>
          </rPr>
          <t xml:space="preserve">Fog 
</t>
        </r>
      </text>
    </comment>
    <comment ref="S293" authorId="0">
      <text>
        <r>
          <rPr>
            <sz val="9"/>
            <rFont val="Tahoma"/>
            <family val="0"/>
          </rPr>
          <t xml:space="preserve">s
</t>
        </r>
      </text>
    </comment>
    <comment ref="E294" authorId="0">
      <text>
        <r>
          <rPr>
            <sz val="9"/>
            <rFont val="Tahoma"/>
            <family val="0"/>
          </rPr>
          <t xml:space="preserve">night low 10.1c.
</t>
        </r>
      </text>
    </comment>
    <comment ref="S294" authorId="0">
      <text>
        <r>
          <rPr>
            <sz val="9"/>
            <rFont val="Tahoma"/>
            <family val="0"/>
          </rPr>
          <t xml:space="preserve">f
</t>
        </r>
      </text>
    </comment>
    <comment ref="J295" authorId="0">
      <text>
        <r>
          <rPr>
            <sz val="9"/>
            <rFont val="Tahoma"/>
            <family val="0"/>
          </rPr>
          <t xml:space="preserve">Stratus
</t>
        </r>
      </text>
    </comment>
    <comment ref="S295" authorId="0">
      <text>
        <r>
          <rPr>
            <sz val="9"/>
            <rFont val="Tahoma"/>
            <family val="0"/>
          </rPr>
          <t xml:space="preserve">rs
</t>
        </r>
      </text>
    </comment>
    <comment ref="E296" authorId="0">
      <text>
        <r>
          <rPr>
            <sz val="9"/>
            <rFont val="Tahoma"/>
            <family val="0"/>
          </rPr>
          <t xml:space="preserve">NIGHT LOW 11.2C
</t>
        </r>
      </text>
    </comment>
    <comment ref="J296" authorId="0">
      <text>
        <r>
          <rPr>
            <sz val="9"/>
            <rFont val="Tahoma"/>
            <family val="0"/>
          </rPr>
          <t xml:space="preserve">sTRATUS
</t>
        </r>
      </text>
    </comment>
    <comment ref="S296" authorId="0">
      <text>
        <r>
          <rPr>
            <sz val="9"/>
            <rFont val="Tahoma"/>
            <family val="0"/>
          </rPr>
          <t xml:space="preserve">fs
</t>
        </r>
      </text>
    </comment>
    <comment ref="E297" authorId="0">
      <text>
        <r>
          <rPr>
            <sz val="9"/>
            <rFont val="Tahoma"/>
            <family val="0"/>
          </rPr>
          <t xml:space="preserve">night low 12.2c
</t>
        </r>
      </text>
    </comment>
    <comment ref="J297" authorId="0">
      <text>
        <r>
          <rPr>
            <sz val="9"/>
            <rFont val="Tahoma"/>
            <family val="0"/>
          </rPr>
          <t xml:space="preserve">Stratus
</t>
        </r>
      </text>
    </comment>
    <comment ref="S297" authorId="0">
      <text>
        <r>
          <rPr>
            <sz val="9"/>
            <rFont val="Tahoma"/>
            <family val="0"/>
          </rPr>
          <t xml:space="preserve">s
</t>
        </r>
      </text>
    </comment>
    <comment ref="J298" authorId="1">
      <text>
        <r>
          <rPr>
            <sz val="9"/>
            <rFont val="Tahoma"/>
            <family val="0"/>
          </rPr>
          <t xml:space="preserve">Stratus fractus. Vis 7m
</t>
        </r>
      </text>
    </comment>
    <comment ref="S298" authorId="1">
      <text>
        <r>
          <rPr>
            <sz val="9"/>
            <rFont val="Tahoma"/>
            <family val="0"/>
          </rPr>
          <t xml:space="preserve">r
</t>
        </r>
      </text>
    </comment>
    <comment ref="P297" authorId="1">
      <text>
        <r>
          <rPr>
            <sz val="9"/>
            <rFont val="Tahoma"/>
            <family val="0"/>
          </rPr>
          <t xml:space="preserve">tr
</t>
        </r>
      </text>
    </comment>
    <comment ref="E299" authorId="1">
      <text>
        <r>
          <rPr>
            <sz val="9"/>
            <rFont val="Tahoma"/>
            <family val="0"/>
          </rPr>
          <t xml:space="preserve">night low 15.6c
</t>
        </r>
      </text>
    </comment>
    <comment ref="J299" authorId="1">
      <text>
        <r>
          <rPr>
            <sz val="9"/>
            <rFont val="Tahoma"/>
            <family val="0"/>
          </rPr>
          <t xml:space="preserve">Stratocumulus. Vis 10m
</t>
        </r>
      </text>
    </comment>
    <comment ref="S299" authorId="1">
      <text>
        <r>
          <rPr>
            <sz val="9"/>
            <rFont val="Tahoma"/>
            <family val="0"/>
          </rPr>
          <t xml:space="preserve">s
</t>
        </r>
      </text>
    </comment>
    <comment ref="J300" authorId="1">
      <text>
        <r>
          <rPr>
            <sz val="9"/>
            <rFont val="Tahoma"/>
            <family val="0"/>
          </rPr>
          <t xml:space="preserve">Stratocumulus, Cirrus. Vis 10m
</t>
        </r>
      </text>
    </comment>
    <comment ref="S300" authorId="1">
      <text>
        <r>
          <rPr>
            <sz val="9"/>
            <rFont val="Tahoma"/>
            <family val="0"/>
          </rPr>
          <t xml:space="preserve">s
</t>
        </r>
      </text>
    </comment>
    <comment ref="J301" authorId="1">
      <text>
        <r>
          <rPr>
            <sz val="9"/>
            <rFont val="Tahoma"/>
            <family val="0"/>
          </rPr>
          <t xml:space="preserve">Altostratus, Cirrostratus, Altocumulus. Vis 10m
</t>
        </r>
      </text>
    </comment>
    <comment ref="S301" authorId="1">
      <text>
        <r>
          <rPr>
            <sz val="9"/>
            <rFont val="Tahoma"/>
            <family val="0"/>
          </rPr>
          <t xml:space="preserve">rs
</t>
        </r>
      </text>
    </comment>
    <comment ref="J302" authorId="1">
      <text>
        <r>
          <rPr>
            <sz val="9"/>
            <rFont val="Tahoma"/>
            <family val="0"/>
          </rPr>
          <t xml:space="preserve">Cumulus congestus vis 10m
</t>
        </r>
      </text>
    </comment>
    <comment ref="S302" authorId="1">
      <text>
        <r>
          <rPr>
            <sz val="9"/>
            <rFont val="Tahoma"/>
            <family val="0"/>
          </rPr>
          <t xml:space="preserve">rs
</t>
        </r>
      </text>
    </comment>
    <comment ref="J303" authorId="1">
      <text>
        <r>
          <rPr>
            <sz val="9"/>
            <rFont val="Tahoma"/>
            <family val="0"/>
          </rPr>
          <t xml:space="preserve">Cirrostratus, Altostratus, Altocumulus. Vis 10m
</t>
        </r>
      </text>
    </comment>
    <comment ref="S303" authorId="1">
      <text>
        <r>
          <rPr>
            <sz val="9"/>
            <rFont val="Tahoma"/>
            <family val="0"/>
          </rPr>
          <t xml:space="preserve">rq
</t>
        </r>
      </text>
    </comment>
    <comment ref="E304" authorId="0">
      <text>
        <r>
          <rPr>
            <sz val="9"/>
            <rFont val="Tahoma"/>
            <family val="0"/>
          </rPr>
          <t xml:space="preserve">night low 10.7c
</t>
        </r>
      </text>
    </comment>
    <comment ref="S304" authorId="0">
      <text>
        <r>
          <rPr>
            <sz val="9"/>
            <rFont val="Tahoma"/>
            <family val="0"/>
          </rPr>
          <t xml:space="preserve">f
</t>
        </r>
      </text>
    </comment>
    <comment ref="J304" authorId="0">
      <text>
        <r>
          <rPr>
            <sz val="9"/>
            <rFont val="Tahoma"/>
            <family val="0"/>
          </rPr>
          <t xml:space="preserve">Cirrostratus, Altostratus. Vis 10m
</t>
        </r>
      </text>
    </comment>
    <comment ref="E305" authorId="1">
      <text>
        <r>
          <rPr>
            <sz val="9"/>
            <rFont val="Tahoma"/>
            <family val="0"/>
          </rPr>
          <t xml:space="preserve">night low 13.0c
</t>
        </r>
      </text>
    </comment>
    <comment ref="J305" authorId="1">
      <text>
        <r>
          <rPr>
            <sz val="9"/>
            <rFont val="Tahoma"/>
            <family val="0"/>
          </rPr>
          <t xml:space="preserve">Stratus vis 10m
</t>
        </r>
      </text>
    </comment>
    <comment ref="S305" authorId="1">
      <text>
        <r>
          <rPr>
            <sz val="9"/>
            <rFont val="Tahoma"/>
            <family val="0"/>
          </rPr>
          <t xml:space="preserve">fs
</t>
        </r>
      </text>
    </comment>
    <comment ref="J306" authorId="1">
      <text>
        <r>
          <rPr>
            <sz val="9"/>
            <rFont val="Tahoma"/>
            <family val="0"/>
          </rPr>
          <t xml:space="preserve">Stratocumulus. Vis 10m
</t>
        </r>
      </text>
    </comment>
    <comment ref="S306" authorId="1">
      <text>
        <r>
          <rPr>
            <sz val="9"/>
            <rFont val="Tahoma"/>
            <family val="0"/>
          </rPr>
          <t xml:space="preserve">rs
</t>
        </r>
      </text>
    </comment>
    <comment ref="E307" authorId="1">
      <text>
        <r>
          <rPr>
            <sz val="9"/>
            <rFont val="Tahoma"/>
            <family val="0"/>
          </rPr>
          <t xml:space="preserve">night low 10.7c
</t>
        </r>
      </text>
    </comment>
    <comment ref="J307" authorId="1">
      <text>
        <r>
          <rPr>
            <sz val="9"/>
            <rFont val="Tahoma"/>
            <family val="0"/>
          </rPr>
          <t xml:space="preserve">Altostratus, Altocumulus. Vis 10m
</t>
        </r>
      </text>
    </comment>
    <comment ref="S307" authorId="1">
      <text>
        <r>
          <rPr>
            <sz val="9"/>
            <rFont val="Tahoma"/>
            <family val="0"/>
          </rPr>
          <t xml:space="preserve">S
</t>
        </r>
      </text>
    </comment>
    <comment ref="E308" authorId="1">
      <text>
        <r>
          <rPr>
            <sz val="9"/>
            <rFont val="Tahoma"/>
            <family val="0"/>
          </rPr>
          <t xml:space="preserve">night low 13.3
</t>
        </r>
      </text>
    </comment>
    <comment ref="J308" authorId="1">
      <text>
        <r>
          <rPr>
            <sz val="9"/>
            <rFont val="Tahoma"/>
            <family val="0"/>
          </rPr>
          <t xml:space="preserve">Stratocumulus vis 10m
</t>
        </r>
      </text>
    </comment>
    <comment ref="S308" authorId="1">
      <text>
        <r>
          <rPr>
            <sz val="9"/>
            <rFont val="Tahoma"/>
            <family val="0"/>
          </rPr>
          <t xml:space="preserve">s
</t>
        </r>
      </text>
    </comment>
    <comment ref="J309" authorId="1">
      <text>
        <r>
          <rPr>
            <sz val="9"/>
            <rFont val="Tahoma"/>
            <family val="0"/>
          </rPr>
          <t xml:space="preserve">Altostratus, Altocumulus. Vis 10m
</t>
        </r>
      </text>
    </comment>
    <comment ref="S309" authorId="1">
      <text>
        <r>
          <rPr>
            <sz val="9"/>
            <rFont val="Tahoma"/>
            <family val="0"/>
          </rPr>
          <t xml:space="preserve">fs
</t>
        </r>
      </text>
    </comment>
    <comment ref="J310" authorId="1">
      <text>
        <r>
          <rPr>
            <sz val="9"/>
            <rFont val="Tahoma"/>
            <family val="0"/>
          </rPr>
          <t xml:space="preserve">Stratus (slight drizzle) vis 1 m Mist.
</t>
        </r>
      </text>
    </comment>
    <comment ref="S310" authorId="1">
      <text>
        <r>
          <rPr>
            <sz val="9"/>
            <rFont val="Tahoma"/>
            <family val="0"/>
          </rPr>
          <t xml:space="preserve">r
</t>
        </r>
      </text>
    </comment>
    <comment ref="D310" authorId="1">
      <text>
        <r>
          <rPr>
            <sz val="9"/>
            <rFont val="Tahoma"/>
            <family val="0"/>
          </rPr>
          <t xml:space="preserve">max to 18:00 GMT 10.9c.
</t>
        </r>
      </text>
    </comment>
    <comment ref="J311" authorId="1">
      <text>
        <r>
          <rPr>
            <sz val="9"/>
            <rFont val="Tahoma"/>
            <family val="0"/>
          </rPr>
          <t xml:space="preserve">Stratus. Mist, vis &lt;0.5 M
</t>
        </r>
      </text>
    </comment>
    <comment ref="S311" authorId="1">
      <text>
        <r>
          <rPr>
            <sz val="9"/>
            <rFont val="Tahoma"/>
            <family val="0"/>
          </rPr>
          <t xml:space="preserve">fs
</t>
        </r>
      </text>
    </comment>
    <comment ref="E311" authorId="1">
      <text>
        <r>
          <rPr>
            <sz val="9"/>
            <rFont val="Tahoma"/>
            <family val="0"/>
          </rPr>
          <t xml:space="preserve">night low 10.9c.
</t>
        </r>
      </text>
    </comment>
    <comment ref="J312" authorId="1">
      <text>
        <r>
          <rPr>
            <sz val="9"/>
            <rFont val="Tahoma"/>
            <family val="0"/>
          </rPr>
          <t xml:space="preserve">Cirrostratus, Altostratus. Vis 3m
</t>
        </r>
      </text>
    </comment>
    <comment ref="P311" authorId="1">
      <text>
        <r>
          <rPr>
            <sz val="9"/>
            <rFont val="Tahoma"/>
            <family val="0"/>
          </rPr>
          <t xml:space="preserve">tr.
</t>
        </r>
      </text>
    </comment>
    <comment ref="S312" authorId="1">
      <text>
        <r>
          <rPr>
            <sz val="9"/>
            <rFont val="Tahoma"/>
            <family val="0"/>
          </rPr>
          <t xml:space="preserve">S
</t>
        </r>
      </text>
    </comment>
    <comment ref="J313" authorId="1">
      <text>
        <r>
          <rPr>
            <sz val="9"/>
            <rFont val="Tahoma"/>
            <family val="0"/>
          </rPr>
          <t xml:space="preserve">Cirrus. Vid 10m
</t>
        </r>
      </text>
    </comment>
    <comment ref="S313" authorId="1">
      <text>
        <r>
          <rPr>
            <sz val="9"/>
            <rFont val="Tahoma"/>
            <family val="0"/>
          </rPr>
          <t xml:space="preserve">rs
</t>
        </r>
      </text>
    </comment>
    <comment ref="J314" authorId="1">
      <text>
        <r>
          <rPr>
            <sz val="9"/>
            <rFont val="Tahoma"/>
            <family val="0"/>
          </rPr>
          <t xml:space="preserve">Stratus, Altocumulus, Cirrocumulus. Vis 10m
</t>
        </r>
      </text>
    </comment>
    <comment ref="S314" authorId="1">
      <text>
        <r>
          <rPr>
            <sz val="9"/>
            <rFont val="Tahoma"/>
            <family val="0"/>
          </rPr>
          <t xml:space="preserve">f
</t>
        </r>
      </text>
    </comment>
    <comment ref="J315" authorId="1">
      <text>
        <r>
          <rPr>
            <sz val="9"/>
            <rFont val="Tahoma"/>
            <family val="0"/>
          </rPr>
          <t xml:space="preserve">Altostratus. Vis 10m
</t>
        </r>
      </text>
    </comment>
    <comment ref="S315" authorId="1">
      <text>
        <r>
          <rPr>
            <sz val="9"/>
            <rFont val="Tahoma"/>
            <family val="0"/>
          </rPr>
          <t xml:space="preserve">f
</t>
        </r>
      </text>
    </comment>
    <comment ref="J316" authorId="1">
      <text>
        <r>
          <rPr>
            <sz val="9"/>
            <rFont val="Tahoma"/>
            <family val="0"/>
          </rPr>
          <t xml:space="preserve">Cirrostratus. Vis 8m
</t>
        </r>
      </text>
    </comment>
    <comment ref="P315" authorId="1">
      <text>
        <r>
          <rPr>
            <sz val="9"/>
            <rFont val="Tahoma"/>
            <family val="0"/>
          </rPr>
          <t xml:space="preserve">tr
</t>
        </r>
      </text>
    </comment>
    <comment ref="S316" authorId="1">
      <text>
        <r>
          <rPr>
            <sz val="9"/>
            <rFont val="Tahoma"/>
            <family val="0"/>
          </rPr>
          <t xml:space="preserve">rs
</t>
        </r>
      </text>
    </comment>
    <comment ref="J317" authorId="1">
      <text>
        <r>
          <rPr>
            <sz val="9"/>
            <rFont val="Tahoma"/>
            <family val="0"/>
          </rPr>
          <t xml:space="preserve">Stratocumulus. Vis 8-10m
</t>
        </r>
      </text>
    </comment>
    <comment ref="S317" authorId="1">
      <text>
        <r>
          <rPr>
            <sz val="9"/>
            <rFont val="Tahoma"/>
            <family val="0"/>
          </rPr>
          <t xml:space="preserve">rs
</t>
        </r>
      </text>
    </comment>
    <comment ref="J318" authorId="1">
      <text>
        <r>
          <rPr>
            <sz val="9"/>
            <rFont val="Tahoma"/>
            <family val="0"/>
          </rPr>
          <t xml:space="preserve">Cirrostratus, Altostratus. Vis 10m
</t>
        </r>
      </text>
    </comment>
    <comment ref="S318" authorId="1">
      <text>
        <r>
          <rPr>
            <sz val="9"/>
            <rFont val="Tahoma"/>
            <family val="0"/>
          </rPr>
          <t xml:space="preserve">fs
</t>
        </r>
      </text>
    </comment>
    <comment ref="E319" authorId="1">
      <text>
        <r>
          <rPr>
            <sz val="9"/>
            <rFont val="Tahoma"/>
            <family val="0"/>
          </rPr>
          <t xml:space="preserve">night low 10.5c
</t>
        </r>
      </text>
    </comment>
    <comment ref="D318" authorId="1">
      <text>
        <r>
          <rPr>
            <sz val="9"/>
            <rFont val="Tahoma"/>
            <family val="0"/>
          </rPr>
          <t xml:space="preserve">max temp to 18:00 GMT =10.2c
</t>
        </r>
      </text>
    </comment>
    <comment ref="J319" authorId="1">
      <text>
        <r>
          <rPr>
            <sz val="9"/>
            <rFont val="Tahoma"/>
            <family val="0"/>
          </rPr>
          <t xml:space="preserve">Altocumulus, Nimbostratus. Vis 10m
</t>
        </r>
      </text>
    </comment>
    <comment ref="S319" authorId="1">
      <text>
        <r>
          <rPr>
            <sz val="9"/>
            <rFont val="Tahoma"/>
            <family val="0"/>
          </rPr>
          <t xml:space="preserve">f
</t>
        </r>
      </text>
    </comment>
    <comment ref="J320" authorId="1">
      <text>
        <r>
          <rPr>
            <sz val="9"/>
            <rFont val="Tahoma"/>
            <family val="0"/>
          </rPr>
          <t xml:space="preserve">Nimbostratus, vis 6m
</t>
        </r>
      </text>
    </comment>
    <comment ref="S320" authorId="1">
      <text>
        <r>
          <rPr>
            <sz val="9"/>
            <rFont val="Tahoma"/>
            <family val="0"/>
          </rPr>
          <t xml:space="preserve">s
</t>
        </r>
      </text>
    </comment>
    <comment ref="J321" authorId="1">
      <text>
        <r>
          <rPr>
            <sz val="9"/>
            <rFont val="Tahoma"/>
            <family val="0"/>
          </rPr>
          <t xml:space="preserve">Cirrus, Cirrocumulus. Vis 3m
</t>
        </r>
      </text>
    </comment>
    <comment ref="S321" authorId="1">
      <text>
        <r>
          <rPr>
            <sz val="9"/>
            <rFont val="Tahoma"/>
            <family val="0"/>
          </rPr>
          <t xml:space="preserve">rs
</t>
        </r>
      </text>
    </comment>
    <comment ref="J322" authorId="1">
      <text>
        <r>
          <rPr>
            <sz val="9"/>
            <rFont val="Tahoma"/>
            <family val="0"/>
          </rPr>
          <t xml:space="preserve">Stratus. Vis 5m
</t>
        </r>
      </text>
    </comment>
    <comment ref="S322" authorId="1">
      <text>
        <r>
          <rPr>
            <sz val="9"/>
            <rFont val="Tahoma"/>
            <family val="0"/>
          </rPr>
          <t xml:space="preserve">fs
</t>
        </r>
      </text>
    </comment>
    <comment ref="E323" authorId="1">
      <text>
        <r>
          <rPr>
            <sz val="9"/>
            <rFont val="Tahoma"/>
            <family val="0"/>
          </rPr>
          <t xml:space="preserve">night low 10c.
</t>
        </r>
      </text>
    </comment>
    <comment ref="J323" authorId="1">
      <text>
        <r>
          <rPr>
            <sz val="9"/>
            <rFont val="Tahoma"/>
            <family val="0"/>
          </rPr>
          <t xml:space="preserve">nimbostratus, Altostratus. Vis 10m 
</t>
        </r>
      </text>
    </comment>
    <comment ref="S323" authorId="1">
      <text>
        <r>
          <rPr>
            <sz val="9"/>
            <rFont val="Tahoma"/>
            <family val="0"/>
          </rPr>
          <t xml:space="preserve">fs
</t>
        </r>
      </text>
    </comment>
    <comment ref="J324" authorId="1">
      <text>
        <r>
          <rPr>
            <sz val="9"/>
            <rFont val="Tahoma"/>
            <family val="0"/>
          </rPr>
          <t xml:space="preserve">Nimbostratus. Moderate rain. Vis 3m
</t>
        </r>
      </text>
    </comment>
    <comment ref="S325" authorId="1">
      <text>
        <r>
          <rPr>
            <sz val="9"/>
            <rFont val="Tahoma"/>
            <family val="0"/>
          </rPr>
          <t xml:space="preserve">rs
</t>
        </r>
      </text>
    </comment>
    <comment ref="J325" authorId="1">
      <text>
        <r>
          <rPr>
            <sz val="9"/>
            <rFont val="Tahoma"/>
            <family val="0"/>
          </rPr>
          <t xml:space="preserve">Stratocumulus. Vis 10m
</t>
        </r>
      </text>
    </comment>
    <comment ref="J326" authorId="1">
      <text>
        <r>
          <rPr>
            <sz val="9"/>
            <rFont val="Tahoma"/>
            <family val="0"/>
          </rPr>
          <t xml:space="preserve">Nimbostratus. Cont moderate rain. Vis &lt;0.5 mile.
</t>
        </r>
      </text>
    </comment>
    <comment ref="S326" authorId="1">
      <text>
        <r>
          <rPr>
            <sz val="9"/>
            <rFont val="Tahoma"/>
            <family val="0"/>
          </rPr>
          <t xml:space="preserve">f
</t>
        </r>
      </text>
    </comment>
    <comment ref="J327" authorId="1">
      <text>
        <r>
          <rPr>
            <sz val="9"/>
            <rFont val="Tahoma"/>
            <family val="0"/>
          </rPr>
          <t>Altostratus, Altocumulus, Stratus fractus. Vis 3 m
Turning misty/foggy through the day. Vis &lt;1 mile by afternoon.</t>
        </r>
      </text>
    </comment>
    <comment ref="S327" authorId="1">
      <text>
        <r>
          <rPr>
            <sz val="9"/>
            <rFont val="Tahoma"/>
            <family val="0"/>
          </rPr>
          <t xml:space="preserve">s
</t>
        </r>
      </text>
    </comment>
    <comment ref="J328" authorId="1">
      <text>
        <r>
          <rPr>
            <sz val="9"/>
            <rFont val="Tahoma"/>
            <family val="0"/>
          </rPr>
          <t xml:space="preserve">Fog &lt;300 yards.
</t>
        </r>
      </text>
    </comment>
    <comment ref="E328" authorId="1">
      <text>
        <r>
          <rPr>
            <sz val="9"/>
            <rFont val="Tahoma"/>
            <family val="0"/>
          </rPr>
          <t xml:space="preserve">night low 8.4c
</t>
        </r>
      </text>
    </comment>
    <comment ref="S328" authorId="1">
      <text>
        <r>
          <rPr>
            <sz val="9"/>
            <rFont val="Tahoma"/>
            <family val="0"/>
          </rPr>
          <t xml:space="preserve">s
</t>
        </r>
      </text>
    </comment>
    <comment ref="S329" authorId="1">
      <text>
        <r>
          <rPr>
            <sz val="9"/>
            <rFont val="Tahoma"/>
            <family val="0"/>
          </rPr>
          <t xml:space="preserve">f
</t>
        </r>
      </text>
    </comment>
    <comment ref="J329" authorId="1">
      <text>
        <r>
          <rPr>
            <sz val="9"/>
            <rFont val="Tahoma"/>
            <family val="0"/>
          </rPr>
          <t xml:space="preserve">Stratus fractus, Nimbostratus. Vis 8m
</t>
        </r>
      </text>
    </comment>
    <comment ref="J330" authorId="1">
      <text>
        <r>
          <rPr>
            <sz val="9"/>
            <rFont val="Tahoma"/>
            <family val="0"/>
          </rPr>
          <t xml:space="preserve">Altocumulus. Vis 10m
</t>
        </r>
      </text>
    </comment>
    <comment ref="S330" authorId="1">
      <text>
        <r>
          <rPr>
            <sz val="9"/>
            <rFont val="Tahoma"/>
            <family val="0"/>
          </rPr>
          <t xml:space="preserve">r
</t>
        </r>
      </text>
    </comment>
    <comment ref="S331" authorId="1">
      <text>
        <r>
          <rPr>
            <sz val="9"/>
            <rFont val="Tahoma"/>
            <family val="0"/>
          </rPr>
          <t xml:space="preserve">r
</t>
        </r>
      </text>
    </comment>
    <comment ref="J332" authorId="1">
      <text>
        <r>
          <rPr>
            <sz val="9"/>
            <rFont val="Tahoma"/>
            <family val="0"/>
          </rPr>
          <t xml:space="preserve">Thick fog &lt;100 yards, dawn. Altocumulus, Vis &lt;1mile
</t>
        </r>
      </text>
    </comment>
    <comment ref="P331" authorId="1">
      <text>
        <r>
          <rPr>
            <sz val="9"/>
            <rFont val="Tahoma"/>
            <family val="0"/>
          </rPr>
          <t xml:space="preserve">tr
</t>
        </r>
      </text>
    </comment>
    <comment ref="S332" authorId="1">
      <text>
        <r>
          <rPr>
            <sz val="9"/>
            <rFont val="Tahoma"/>
            <family val="0"/>
          </rPr>
          <t xml:space="preserve">rs
</t>
        </r>
      </text>
    </comment>
    <comment ref="J333" authorId="1">
      <text>
        <r>
          <rPr>
            <sz val="9"/>
            <rFont val="Tahoma"/>
            <family val="0"/>
          </rPr>
          <t xml:space="preserve">Altostratus, Cirrostratus, Stratus fractus. Vis 1m
</t>
        </r>
      </text>
    </comment>
    <comment ref="P332" authorId="1">
      <text>
        <r>
          <rPr>
            <sz val="9"/>
            <rFont val="Tahoma"/>
            <family val="0"/>
          </rPr>
          <t xml:space="preserve">tr
</t>
        </r>
      </text>
    </comment>
    <comment ref="S333" authorId="1">
      <text>
        <r>
          <rPr>
            <sz val="9"/>
            <rFont val="Tahoma"/>
            <family val="0"/>
          </rPr>
          <t xml:space="preserve">f
</t>
        </r>
      </text>
    </comment>
    <comment ref="E334" authorId="1">
      <text>
        <r>
          <rPr>
            <sz val="9"/>
            <rFont val="Tahoma"/>
            <family val="0"/>
          </rPr>
          <t xml:space="preserve">night low 8.0c
</t>
        </r>
      </text>
    </comment>
    <comment ref="J334" authorId="1">
      <text>
        <r>
          <rPr>
            <sz val="9"/>
            <rFont val="Tahoma"/>
            <family val="0"/>
          </rPr>
          <t xml:space="preserve">Stratus vis 2 m
</t>
        </r>
      </text>
    </comment>
    <comment ref="S334" authorId="1">
      <text>
        <r>
          <rPr>
            <sz val="9"/>
            <rFont val="Tahoma"/>
            <family val="0"/>
          </rPr>
          <t xml:space="preserve">f
</t>
        </r>
      </text>
    </comment>
    <comment ref="D333" authorId="1">
      <text>
        <r>
          <rPr>
            <sz val="9"/>
            <rFont val="Tahoma"/>
            <family val="0"/>
          </rPr>
          <t xml:space="preserve">max to 18:00 gmt 8c.
</t>
        </r>
      </text>
    </comment>
    <comment ref="J335" authorId="1">
      <text>
        <r>
          <rPr>
            <sz val="9"/>
            <rFont val="Tahoma"/>
            <family val="0"/>
          </rPr>
          <t xml:space="preserve">Nimbostratus. Cont light-mod rain. Vis 4 m
</t>
        </r>
      </text>
    </comment>
    <comment ref="S335" authorId="1">
      <text>
        <r>
          <rPr>
            <sz val="9"/>
            <rFont val="Tahoma"/>
            <family val="0"/>
          </rPr>
          <t xml:space="preserve">r
</t>
        </r>
      </text>
    </comment>
    <comment ref="S336" authorId="1">
      <text>
        <r>
          <rPr>
            <sz val="9"/>
            <rFont val="Tahoma"/>
            <family val="0"/>
          </rPr>
          <t xml:space="preserve">r
</t>
        </r>
      </text>
    </comment>
    <comment ref="J336" authorId="1">
      <text>
        <r>
          <rPr>
            <sz val="9"/>
            <rFont val="Tahoma"/>
            <family val="0"/>
          </rPr>
          <t xml:space="preserve">Cirrostratus, Cirrocumulus vis 10m
</t>
        </r>
      </text>
    </comment>
    <comment ref="J337" authorId="1">
      <text>
        <r>
          <rPr>
            <sz val="9"/>
            <rFont val="Tahoma"/>
            <family val="0"/>
          </rPr>
          <t xml:space="preserve">Cirrostratus. Freezing fog &lt;100 yards.
</t>
        </r>
      </text>
    </comment>
    <comment ref="P336" authorId="1">
      <text>
        <r>
          <rPr>
            <sz val="9"/>
            <rFont val="Tahoma"/>
            <family val="0"/>
          </rPr>
          <t xml:space="preserve">tr
</t>
        </r>
      </text>
    </comment>
    <comment ref="S337" authorId="1">
      <text>
        <r>
          <rPr>
            <sz val="9"/>
            <rFont val="Tahoma"/>
            <family val="0"/>
          </rPr>
          <t xml:space="preserve">fs
</t>
        </r>
      </text>
    </comment>
    <comment ref="E338" authorId="1">
      <text>
        <r>
          <rPr>
            <sz val="9"/>
            <rFont val="Tahoma"/>
            <family val="0"/>
          </rPr>
          <t xml:space="preserve">night low 4.2c
</t>
        </r>
      </text>
    </comment>
    <comment ref="D337" authorId="1">
      <text>
        <r>
          <rPr>
            <sz val="9"/>
            <rFont val="Tahoma"/>
            <family val="0"/>
          </rPr>
          <t xml:space="preserve">Max to 18:00 GMT 4.2c
</t>
        </r>
      </text>
    </comment>
    <comment ref="J338" authorId="1">
      <text>
        <r>
          <rPr>
            <sz val="9"/>
            <rFont val="Tahoma"/>
            <family val="0"/>
          </rPr>
          <t xml:space="preserve">Stratus. (drizzle) vis &lt;1mile mist.
</t>
        </r>
      </text>
    </comment>
    <comment ref="S338" authorId="1">
      <text>
        <r>
          <rPr>
            <sz val="9"/>
            <rFont val="Tahoma"/>
            <family val="0"/>
          </rPr>
          <t xml:space="preserve">f
</t>
        </r>
      </text>
    </comment>
    <comment ref="J339" authorId="1">
      <text>
        <r>
          <rPr>
            <sz val="9"/>
            <rFont val="Tahoma"/>
            <family val="0"/>
          </rPr>
          <t xml:space="preserve">Stratus. Vis 3m
</t>
        </r>
      </text>
    </comment>
    <comment ref="S339" authorId="1">
      <text>
        <r>
          <rPr>
            <sz val="9"/>
            <rFont val="Tahoma"/>
            <family val="0"/>
          </rPr>
          <t xml:space="preserve">f
</t>
        </r>
      </text>
    </comment>
    <comment ref="J340" authorId="1">
      <text>
        <r>
          <rPr>
            <sz val="9"/>
            <rFont val="Tahoma"/>
            <family val="0"/>
          </rPr>
          <t xml:space="preserve">Stratus
</t>
        </r>
      </text>
    </comment>
    <comment ref="S340" authorId="1">
      <text>
        <r>
          <rPr>
            <sz val="9"/>
            <rFont val="Tahoma"/>
            <family val="0"/>
          </rPr>
          <t xml:space="preserve">rs
</t>
        </r>
      </text>
    </comment>
    <comment ref="J341" authorId="1">
      <text>
        <r>
          <rPr>
            <sz val="9"/>
            <rFont val="Tahoma"/>
            <family val="0"/>
          </rPr>
          <t xml:space="preserve">Stratus. Vis &lt;2m
</t>
        </r>
      </text>
    </comment>
    <comment ref="S341" authorId="1">
      <text>
        <r>
          <rPr>
            <sz val="9"/>
            <rFont val="Tahoma"/>
            <family val="0"/>
          </rPr>
          <t xml:space="preserve">r
</t>
        </r>
      </text>
    </comment>
    <comment ref="J342" authorId="1">
      <text>
        <r>
          <rPr>
            <sz val="9"/>
            <rFont val="Tahoma"/>
            <family val="0"/>
          </rPr>
          <t xml:space="preserve">Altocumulus, vis 3-4 m
</t>
        </r>
      </text>
    </comment>
    <comment ref="S342" authorId="1">
      <text>
        <r>
          <rPr>
            <sz val="9"/>
            <rFont val="Tahoma"/>
            <family val="0"/>
          </rPr>
          <t xml:space="preserve">rs
</t>
        </r>
      </text>
    </comment>
    <comment ref="J343" authorId="1">
      <text>
        <r>
          <rPr>
            <sz val="9"/>
            <rFont val="Tahoma"/>
            <family val="0"/>
          </rPr>
          <t xml:space="preserve">Stratus. Vis 7m
</t>
        </r>
      </text>
    </comment>
    <comment ref="P342" authorId="1">
      <text>
        <r>
          <rPr>
            <sz val="9"/>
            <rFont val="Tahoma"/>
            <family val="0"/>
          </rPr>
          <t xml:space="preserve">tr.
</t>
        </r>
      </text>
    </comment>
    <comment ref="S343" authorId="1">
      <text>
        <r>
          <rPr>
            <sz val="9"/>
            <rFont val="Tahoma"/>
            <family val="0"/>
          </rPr>
          <t xml:space="preserve">s
</t>
        </r>
      </text>
    </comment>
    <comment ref="J344" authorId="1">
      <text>
        <r>
          <rPr>
            <sz val="9"/>
            <rFont val="Tahoma"/>
            <family val="0"/>
          </rPr>
          <t xml:space="preserve">Altostratus, Altocumulus, Stratus fractus. Vis 10m
</t>
        </r>
      </text>
    </comment>
    <comment ref="P343" authorId="1">
      <text>
        <r>
          <rPr>
            <sz val="9"/>
            <rFont val="Tahoma"/>
            <family val="0"/>
          </rPr>
          <t xml:space="preserve">tr
</t>
        </r>
      </text>
    </comment>
    <comment ref="J345" authorId="1">
      <text>
        <r>
          <rPr>
            <sz val="9"/>
            <rFont val="Tahoma"/>
            <family val="0"/>
          </rPr>
          <t xml:space="preserve">Cirrus. Vis 10m
</t>
        </r>
      </text>
    </comment>
    <comment ref="S344" authorId="1">
      <text>
        <r>
          <rPr>
            <sz val="9"/>
            <rFont val="Tahoma"/>
            <family val="0"/>
          </rPr>
          <t xml:space="preserve">r
</t>
        </r>
      </text>
    </comment>
    <comment ref="E346" authorId="1">
      <text>
        <r>
          <rPr>
            <sz val="9"/>
            <rFont val="Tahoma"/>
            <family val="0"/>
          </rPr>
          <t xml:space="preserve">night low 0.3c
</t>
        </r>
      </text>
    </comment>
    <comment ref="J346" authorId="1">
      <text>
        <r>
          <rPr>
            <sz val="9"/>
            <rFont val="Tahoma"/>
            <family val="0"/>
          </rPr>
          <t xml:space="preserve">Stratocumulus. Vis 8-10m
</t>
        </r>
      </text>
    </comment>
    <comment ref="P345" authorId="1">
      <text>
        <r>
          <rPr>
            <sz val="9"/>
            <rFont val="Tahoma"/>
            <family val="0"/>
          </rPr>
          <t xml:space="preserve">tr.
</t>
        </r>
      </text>
    </comment>
    <comment ref="S346" authorId="1">
      <text>
        <r>
          <rPr>
            <sz val="9"/>
            <rFont val="Tahoma"/>
            <family val="0"/>
          </rPr>
          <t xml:space="preserve">f
</t>
        </r>
      </text>
    </comment>
    <comment ref="J347" authorId="1">
      <text>
        <r>
          <rPr>
            <sz val="9"/>
            <rFont val="Tahoma"/>
            <family val="0"/>
          </rPr>
          <t xml:space="preserve">Stratus. Vis 8m
</t>
        </r>
      </text>
    </comment>
    <comment ref="S347" authorId="1">
      <text>
        <r>
          <rPr>
            <sz val="9"/>
            <rFont val="Tahoma"/>
            <family val="0"/>
          </rPr>
          <t xml:space="preserve">s
</t>
        </r>
      </text>
    </comment>
    <comment ref="J348" authorId="1">
      <text>
        <r>
          <rPr>
            <sz val="9"/>
            <rFont val="Tahoma"/>
            <family val="0"/>
          </rPr>
          <t xml:space="preserve">Clear vis 2m
</t>
        </r>
      </text>
    </comment>
    <comment ref="S348" authorId="1">
      <text>
        <r>
          <rPr>
            <sz val="9"/>
            <rFont val="Tahoma"/>
            <family val="0"/>
          </rPr>
          <t xml:space="preserve">rs
</t>
        </r>
      </text>
    </comment>
    <comment ref="E349" authorId="1">
      <text>
        <r>
          <rPr>
            <sz val="9"/>
            <rFont val="Tahoma"/>
            <family val="0"/>
          </rPr>
          <t xml:space="preserve">night low 3.3c
</t>
        </r>
      </text>
    </comment>
    <comment ref="D348" authorId="1">
      <text>
        <r>
          <rPr>
            <sz val="9"/>
            <rFont val="Tahoma"/>
            <family val="0"/>
          </rPr>
          <t xml:space="preserve">max to 18:00 GMT 4.9c
</t>
        </r>
      </text>
    </comment>
    <comment ref="J349" authorId="1">
      <text>
        <r>
          <rPr>
            <sz val="9"/>
            <rFont val="Tahoma"/>
            <family val="0"/>
          </rPr>
          <t xml:space="preserve">Stratocumulus. Vis 10m
</t>
        </r>
      </text>
    </comment>
    <comment ref="S349" authorId="1">
      <text>
        <r>
          <rPr>
            <sz val="9"/>
            <rFont val="Tahoma"/>
            <family val="0"/>
          </rPr>
          <t xml:space="preserve">fs
</t>
        </r>
      </text>
    </comment>
    <comment ref="J350" authorId="1">
      <text>
        <r>
          <rPr>
            <sz val="9"/>
            <rFont val="Tahoma"/>
            <family val="0"/>
          </rPr>
          <t xml:space="preserve">Nimbostratus (Recent moderate sleet shower) 10m
</t>
        </r>
      </text>
    </comment>
    <comment ref="S350" authorId="1">
      <text>
        <r>
          <rPr>
            <sz val="9"/>
            <rFont val="Tahoma"/>
            <family val="0"/>
          </rPr>
          <t xml:space="preserve">fs
</t>
        </r>
      </text>
    </comment>
    <comment ref="P350" authorId="1">
      <text>
        <r>
          <rPr>
            <sz val="9"/>
            <rFont val="Tahoma"/>
            <family val="0"/>
          </rPr>
          <t xml:space="preserve">Moderate sleet shower, morning observation.
</t>
        </r>
      </text>
    </comment>
    <comment ref="S351" authorId="1">
      <text>
        <r>
          <rPr>
            <sz val="9"/>
            <rFont val="Tahoma"/>
            <family val="0"/>
          </rPr>
          <t xml:space="preserve">f
</t>
        </r>
      </text>
    </comment>
    <comment ref="J351" authorId="1">
      <text>
        <r>
          <rPr>
            <sz val="9"/>
            <rFont val="Tahoma"/>
            <family val="0"/>
          </rPr>
          <t xml:space="preserve">Altostratus, Cirrostratus. Vis 10m
</t>
        </r>
      </text>
    </comment>
    <comment ref="D351" authorId="1">
      <text>
        <r>
          <rPr>
            <sz val="9"/>
            <rFont val="Tahoma"/>
            <family val="0"/>
          </rPr>
          <t xml:space="preserve">8.9c to 18:00 GMT
</t>
        </r>
      </text>
    </comment>
    <comment ref="E352" authorId="1">
      <text>
        <r>
          <rPr>
            <sz val="9"/>
            <rFont val="Tahoma"/>
            <family val="0"/>
          </rPr>
          <t xml:space="preserve">night low 2.4c
</t>
        </r>
      </text>
    </comment>
    <comment ref="J352" authorId="1">
      <text>
        <r>
          <rPr>
            <sz val="9"/>
            <rFont val="Tahoma"/>
            <family val="0"/>
          </rPr>
          <t xml:space="preserve">Vis 10m
</t>
        </r>
      </text>
    </comment>
    <comment ref="S352" authorId="1">
      <text>
        <r>
          <rPr>
            <sz val="9"/>
            <rFont val="Tahoma"/>
            <family val="0"/>
          </rPr>
          <t xml:space="preserve">rs
</t>
        </r>
      </text>
    </comment>
    <comment ref="J353" authorId="1">
      <text>
        <r>
          <rPr>
            <sz val="9"/>
            <rFont val="Tahoma"/>
            <family val="0"/>
          </rPr>
          <t xml:space="preserve">Altostratus, Cirrus, Cirrocumulus, Cumulus congestus. Vis 10m
</t>
        </r>
      </text>
    </comment>
    <comment ref="S353" authorId="1">
      <text>
        <r>
          <rPr>
            <sz val="9"/>
            <rFont val="Tahoma"/>
            <family val="0"/>
          </rPr>
          <t xml:space="preserve">fs
</t>
        </r>
      </text>
    </comment>
    <comment ref="D353" authorId="1">
      <text>
        <r>
          <rPr>
            <sz val="9"/>
            <rFont val="Tahoma"/>
            <family val="0"/>
          </rPr>
          <t xml:space="preserve">max to 18:00 GMT 5.2c
</t>
        </r>
      </text>
    </comment>
    <comment ref="S354" authorId="1">
      <text>
        <r>
          <rPr>
            <sz val="9"/>
            <rFont val="Tahoma"/>
            <family val="0"/>
          </rPr>
          <t xml:space="preserve">r
</t>
        </r>
      </text>
    </comment>
    <comment ref="E354" authorId="1">
      <text>
        <r>
          <t/>
        </r>
      </text>
    </comment>
    <comment ref="J355" authorId="1">
      <text>
        <r>
          <rPr>
            <sz val="9"/>
            <rFont val="Tahoma"/>
            <family val="0"/>
          </rPr>
          <t xml:space="preserve">Shallow freezing fog &lt;200 yds dawn. Vis at ob 1 mile.
</t>
        </r>
      </text>
    </comment>
    <comment ref="P354" authorId="1">
      <text>
        <r>
          <rPr>
            <sz val="9"/>
            <rFont val="Tahoma"/>
            <family val="0"/>
          </rPr>
          <t xml:space="preserve">tr
</t>
        </r>
      </text>
    </comment>
    <comment ref="S355" authorId="1">
      <text>
        <r>
          <rPr>
            <sz val="9"/>
            <rFont val="Tahoma"/>
            <family val="0"/>
          </rPr>
          <t xml:space="preserve">r
</t>
        </r>
      </text>
    </comment>
    <comment ref="E356" authorId="1">
      <text>
        <r>
          <rPr>
            <sz val="9"/>
            <rFont val="Tahoma"/>
            <family val="0"/>
          </rPr>
          <t xml:space="preserve">night low -0.1c
</t>
        </r>
      </text>
    </comment>
    <comment ref="J356" authorId="1">
      <text>
        <r>
          <rPr>
            <sz val="9"/>
            <rFont val="Tahoma"/>
            <family val="0"/>
          </rPr>
          <t xml:space="preserve">Altostratus, Stratus fractus. Vis 10m
</t>
        </r>
      </text>
    </comment>
    <comment ref="S356" authorId="1">
      <text>
        <r>
          <rPr>
            <sz val="9"/>
            <rFont val="Tahoma"/>
            <family val="0"/>
          </rPr>
          <t xml:space="preserve">f
</t>
        </r>
      </text>
    </comment>
    <comment ref="J357" authorId="1">
      <text>
        <r>
          <rPr>
            <sz val="9"/>
            <rFont val="Tahoma"/>
            <family val="0"/>
          </rPr>
          <t xml:space="preserve">Stratocumulus. Vis 10m
</t>
        </r>
      </text>
    </comment>
    <comment ref="S357" authorId="1">
      <text>
        <r>
          <rPr>
            <sz val="9"/>
            <rFont val="Tahoma"/>
            <family val="0"/>
          </rPr>
          <t xml:space="preserve">r
</t>
        </r>
      </text>
    </comment>
    <comment ref="J358" authorId="1">
      <text>
        <r>
          <rPr>
            <sz val="9"/>
            <rFont val="Tahoma"/>
            <family val="0"/>
          </rPr>
          <t xml:space="preserve">Stratocumulus. Vis 10m
</t>
        </r>
      </text>
    </comment>
    <comment ref="S358" authorId="1">
      <text>
        <r>
          <rPr>
            <sz val="9"/>
            <rFont val="Tahoma"/>
            <family val="0"/>
          </rPr>
          <t xml:space="preserve">s
</t>
        </r>
      </text>
    </comment>
    <comment ref="E359" authorId="1">
      <text>
        <r>
          <rPr>
            <sz val="9"/>
            <rFont val="Tahoma"/>
            <family val="0"/>
          </rPr>
          <t xml:space="preserve">Night low 5.0c
</t>
        </r>
      </text>
    </comment>
    <comment ref="J359" authorId="1">
      <text>
        <r>
          <rPr>
            <sz val="9"/>
            <rFont val="Tahoma"/>
            <family val="0"/>
          </rPr>
          <t xml:space="preserve">Stratus, Stratus fractus, Cirrus, Cirrocumulus. Vis 10m
</t>
        </r>
      </text>
    </comment>
    <comment ref="S359" authorId="1">
      <text>
        <r>
          <rPr>
            <sz val="9"/>
            <rFont val="Tahoma"/>
            <family val="0"/>
          </rPr>
          <t xml:space="preserve">fs
</t>
        </r>
      </text>
    </comment>
    <comment ref="D358" authorId="1">
      <text>
        <r>
          <rPr>
            <sz val="9"/>
            <rFont val="Tahoma"/>
            <family val="0"/>
          </rPr>
          <t xml:space="preserve">max to 18:00 GMT 6.8c
</t>
        </r>
      </text>
    </comment>
    <comment ref="E360" authorId="1">
      <text>
        <r>
          <rPr>
            <sz val="9"/>
            <rFont val="Tahoma"/>
            <family val="0"/>
          </rPr>
          <t xml:space="preserve">Night low 11.0c
</t>
        </r>
      </text>
    </comment>
    <comment ref="J360" authorId="1">
      <text>
        <r>
          <rPr>
            <sz val="9"/>
            <rFont val="Tahoma"/>
            <family val="0"/>
          </rPr>
          <t xml:space="preserve">Stratus, Stratus fractus. Vis 10m
</t>
        </r>
      </text>
    </comment>
    <comment ref="J361" authorId="1">
      <text>
        <r>
          <rPr>
            <sz val="9"/>
            <rFont val="Tahoma"/>
            <family val="0"/>
          </rPr>
          <t xml:space="preserve">Altocumulus. Vis &gt;10m
</t>
        </r>
      </text>
    </comment>
    <comment ref="S361" authorId="1">
      <text>
        <r>
          <rPr>
            <sz val="9"/>
            <rFont val="Tahoma"/>
            <family val="0"/>
          </rPr>
          <t xml:space="preserve">r
</t>
        </r>
      </text>
    </comment>
    <comment ref="J362" authorId="1">
      <text>
        <r>
          <rPr>
            <sz val="9"/>
            <rFont val="Tahoma"/>
            <family val="0"/>
          </rPr>
          <t xml:space="preserve">Stratocumulus. Vis 10m
</t>
        </r>
      </text>
    </comment>
    <comment ref="P361" authorId="1">
      <text>
        <r>
          <rPr>
            <sz val="9"/>
            <rFont val="Tahoma"/>
            <family val="0"/>
          </rPr>
          <t xml:space="preserve">tr.
</t>
        </r>
      </text>
    </comment>
    <comment ref="S362" authorId="1">
      <text>
        <r>
          <rPr>
            <sz val="9"/>
            <rFont val="Tahoma"/>
            <family val="0"/>
          </rPr>
          <t xml:space="preserve">r
</t>
        </r>
      </text>
    </comment>
    <comment ref="J363" authorId="1">
      <text>
        <r>
          <rPr>
            <sz val="9"/>
            <rFont val="Tahoma"/>
            <family val="0"/>
          </rPr>
          <t xml:space="preserve">Stratocumulus. Vis 10m
</t>
        </r>
      </text>
    </comment>
    <comment ref="P362" authorId="1">
      <text>
        <r>
          <rPr>
            <sz val="9"/>
            <rFont val="Tahoma"/>
            <family val="0"/>
          </rPr>
          <t xml:space="preserve">tr
</t>
        </r>
      </text>
    </comment>
    <comment ref="S363" authorId="1">
      <text>
        <r>
          <rPr>
            <sz val="9"/>
            <rFont val="Tahoma"/>
            <family val="0"/>
          </rPr>
          <t xml:space="preserve">fs
</t>
        </r>
      </text>
    </comment>
    <comment ref="E364" authorId="0">
      <text>
        <r>
          <rPr>
            <sz val="9"/>
            <rFont val="Tahoma"/>
            <family val="0"/>
          </rPr>
          <t xml:space="preserve">night low 11.6c
</t>
        </r>
      </text>
    </comment>
    <comment ref="J364" authorId="0">
      <text>
        <r>
          <rPr>
            <sz val="9"/>
            <rFont val="Tahoma"/>
            <family val="0"/>
          </rPr>
          <t xml:space="preserve">Stratocumulus. Vis 10m
</t>
        </r>
      </text>
    </comment>
    <comment ref="S364" authorId="0">
      <text>
        <r>
          <rPr>
            <sz val="9"/>
            <rFont val="Tahoma"/>
            <family val="0"/>
          </rPr>
          <t xml:space="preserve">f
</t>
        </r>
      </text>
    </comment>
    <comment ref="D363" authorId="0">
      <text>
        <r>
          <rPr>
            <sz val="9"/>
            <rFont val="Tahoma"/>
            <family val="0"/>
          </rPr>
          <t xml:space="preserve">max to 18:00 gmt 11.6c
</t>
        </r>
      </text>
    </comment>
    <comment ref="P364" authorId="1">
      <text>
        <r>
          <rPr>
            <sz val="9"/>
            <rFont val="Tahoma"/>
            <family val="0"/>
          </rPr>
          <t xml:space="preserve">tr
</t>
        </r>
      </text>
    </comment>
    <comment ref="P363" authorId="1">
      <text>
        <r>
          <rPr>
            <sz val="9"/>
            <rFont val="Tahoma"/>
            <family val="0"/>
          </rPr>
          <t xml:space="preserve">tr
</t>
        </r>
      </text>
    </comment>
    <comment ref="S365" authorId="1">
      <text>
        <r>
          <rPr>
            <sz val="9"/>
            <rFont val="Tahoma"/>
            <family val="0"/>
          </rPr>
          <t xml:space="preserve">s
</t>
        </r>
      </text>
    </comment>
    <comment ref="J365" authorId="1">
      <text>
        <r>
          <rPr>
            <sz val="9"/>
            <rFont val="Tahoma"/>
            <family val="0"/>
          </rPr>
          <t xml:space="preserve">5 Oktas Stratus fractus, Cirrus, Cirrocumulus. Vis 10m
</t>
        </r>
      </text>
    </comment>
    <comment ref="J366" authorId="1">
      <text>
        <r>
          <rPr>
            <sz val="9"/>
            <rFont val="Tahoma"/>
            <family val="0"/>
          </rPr>
          <t xml:space="preserve">Stratocumulus. Vis 10m
</t>
        </r>
      </text>
    </comment>
    <comment ref="S366" authorId="1">
      <text>
        <r>
          <rPr>
            <sz val="9"/>
            <rFont val="Tahoma"/>
            <family val="0"/>
          </rPr>
          <t xml:space="preserve">r
</t>
        </r>
      </text>
    </comment>
    <comment ref="J367" authorId="1">
      <text>
        <r>
          <rPr>
            <sz val="9"/>
            <rFont val="Tahoma"/>
            <family val="0"/>
          </rPr>
          <t xml:space="preserve">stratus fractus. Cumulus  congestus Vis 10m 
</t>
        </r>
      </text>
    </comment>
    <comment ref="P366" authorId="1">
      <text>
        <r>
          <rPr>
            <sz val="9"/>
            <rFont val="Tahoma"/>
            <family val="0"/>
          </rPr>
          <t xml:space="preserve">tr
</t>
        </r>
      </text>
    </comment>
    <comment ref="J368" authorId="1">
      <text>
        <r>
          <rPr>
            <sz val="9"/>
            <rFont val="Tahoma"/>
            <family val="0"/>
          </rPr>
          <t xml:space="preserve">Altostratus, Stratus. Vis 7m
</t>
        </r>
      </text>
    </comment>
    <comment ref="S368" authorId="1">
      <text>
        <r>
          <rPr>
            <sz val="9"/>
            <rFont val="Tahoma"/>
            <family val="0"/>
          </rPr>
          <t xml:space="preserve">f
</t>
        </r>
      </text>
    </comment>
    <comment ref="J369" authorId="1">
      <text>
        <r>
          <rPr>
            <sz val="9"/>
            <rFont val="Tahoma"/>
            <family val="0"/>
          </rPr>
          <t xml:space="preserve">clear. 10m
</t>
        </r>
      </text>
    </comment>
    <comment ref="P368" authorId="1">
      <text>
        <r>
          <rPr>
            <sz val="9"/>
            <rFont val="Tahoma"/>
            <family val="0"/>
          </rPr>
          <t xml:space="preserve">Moderate sleet snow evening.
</t>
        </r>
      </text>
    </comment>
    <comment ref="J370" authorId="1">
      <text>
        <r>
          <rPr>
            <sz val="9"/>
            <rFont val="Tahoma"/>
            <family val="0"/>
          </rPr>
          <t xml:space="preserve">Cirrus. Vis 5m
</t>
        </r>
      </text>
    </comment>
    <comment ref="P369" authorId="1">
      <text>
        <r>
          <rPr>
            <sz val="9"/>
            <rFont val="Tahoma"/>
            <family val="0"/>
          </rPr>
          <t xml:space="preserve">light snow shower, early hours. trace
</t>
        </r>
      </text>
    </comment>
    <comment ref="S370" authorId="1">
      <text>
        <r>
          <rPr>
            <sz val="9"/>
            <rFont val="Tahoma"/>
            <family val="0"/>
          </rPr>
          <t xml:space="preserve">r
</t>
        </r>
      </text>
    </comment>
    <comment ref="Q369" authorId="1">
      <text>
        <r>
          <rPr>
            <sz val="9"/>
            <rFont val="Tahoma"/>
            <family val="0"/>
          </rPr>
          <t xml:space="preserve">95%
</t>
        </r>
      </text>
    </comment>
    <comment ref="Q370" authorId="1">
      <text>
        <r>
          <rPr>
            <sz val="9"/>
            <rFont val="Tahoma"/>
            <family val="0"/>
          </rPr>
          <t xml:space="preserve">80%
</t>
        </r>
      </text>
    </comment>
    <comment ref="J371" authorId="1">
      <text>
        <r>
          <rPr>
            <sz val="9"/>
            <rFont val="Tahoma"/>
            <family val="0"/>
          </rPr>
          <t xml:space="preserve">Stratocumulus. Vis 6m
</t>
        </r>
      </text>
    </comment>
    <comment ref="Q371" authorId="1">
      <text>
        <r>
          <rPr>
            <sz val="9"/>
            <rFont val="Tahoma"/>
            <family val="0"/>
          </rPr>
          <t xml:space="preserve">75%
</t>
        </r>
      </text>
    </comment>
    <comment ref="S371" authorId="1">
      <text>
        <r>
          <rPr>
            <sz val="9"/>
            <rFont val="Tahoma"/>
            <family val="0"/>
          </rPr>
          <t xml:space="preserve">r
</t>
        </r>
      </text>
    </comment>
    <comment ref="J372" authorId="1">
      <text>
        <r>
          <rPr>
            <sz val="9"/>
            <rFont val="Tahoma"/>
            <family val="0"/>
          </rPr>
          <t xml:space="preserve">Cirrus. Vis 6m
</t>
        </r>
      </text>
    </comment>
    <comment ref="P371" authorId="1">
      <text>
        <r>
          <rPr>
            <sz val="9"/>
            <rFont val="Tahoma"/>
            <family val="0"/>
          </rPr>
          <t xml:space="preserve">tr.
</t>
        </r>
      </text>
    </comment>
    <comment ref="P370" authorId="1">
      <text>
        <r>
          <rPr>
            <sz val="9"/>
            <rFont val="Tahoma"/>
            <family val="0"/>
          </rPr>
          <t xml:space="preserve">tr
</t>
        </r>
      </text>
    </comment>
    <comment ref="Q372" authorId="1">
      <text>
        <r>
          <rPr>
            <sz val="9"/>
            <rFont val="Tahoma"/>
            <family val="0"/>
          </rPr>
          <t xml:space="preserve">70%
</t>
        </r>
      </text>
    </comment>
    <comment ref="S372" authorId="1">
      <text>
        <r>
          <rPr>
            <sz val="9"/>
            <rFont val="Tahoma"/>
            <family val="0"/>
          </rPr>
          <t xml:space="preserve">fs
</t>
        </r>
      </text>
    </comment>
    <comment ref="E373" authorId="1">
      <text>
        <r>
          <rPr>
            <sz val="9"/>
            <rFont val="Tahoma"/>
            <family val="0"/>
          </rPr>
          <t xml:space="preserve">night low -1.5c
</t>
        </r>
      </text>
    </comment>
    <comment ref="J373" authorId="1">
      <text>
        <r>
          <rPr>
            <sz val="9"/>
            <rFont val="Tahoma"/>
            <family val="0"/>
          </rPr>
          <t xml:space="preserve">Stratocumulus, Cirrocumulus. Vis 4m
</t>
        </r>
      </text>
    </comment>
    <comment ref="P372" authorId="1">
      <text>
        <r>
          <rPr>
            <sz val="9"/>
            <rFont val="Tahoma"/>
            <family val="0"/>
          </rPr>
          <t xml:space="preserve">tr
</t>
        </r>
      </text>
    </comment>
    <comment ref="Q373" authorId="1">
      <text>
        <r>
          <rPr>
            <sz val="9"/>
            <rFont val="Tahoma"/>
            <family val="0"/>
          </rPr>
          <t xml:space="preserve">70%
</t>
        </r>
      </text>
    </comment>
    <comment ref="S373" authorId="1">
      <text>
        <r>
          <rPr>
            <sz val="9"/>
            <rFont val="Tahoma"/>
            <family val="0"/>
          </rPr>
          <t xml:space="preserve">f
</t>
        </r>
      </text>
    </comment>
    <comment ref="D373" authorId="1">
      <text>
        <r>
          <rPr>
            <sz val="9"/>
            <rFont val="Tahoma"/>
            <family val="0"/>
          </rPr>
          <t xml:space="preserve">max to 18:00 GMT 6.1c
</t>
        </r>
      </text>
    </comment>
  </commentList>
</comments>
</file>

<file path=xl/comments12.xml><?xml version="1.0" encoding="utf-8"?>
<comments xmlns="http://schemas.openxmlformats.org/spreadsheetml/2006/main">
  <authors>
    <author>Paul</author>
    <author>Office1</author>
  </authors>
  <commentList>
    <comment ref="I4" authorId="0">
      <text>
        <r>
          <rPr>
            <sz val="9"/>
            <rFont val="Tahoma"/>
            <family val="0"/>
          </rPr>
          <t xml:space="preserve">night low 15.0c
</t>
        </r>
      </text>
    </comment>
    <comment ref="I6" authorId="0">
      <text>
        <r>
          <rPr>
            <sz val="9"/>
            <rFont val="Tahoma"/>
            <family val="0"/>
          </rPr>
          <t xml:space="preserve">night low 9.6c
</t>
        </r>
      </text>
    </comment>
    <comment ref="I13" authorId="0">
      <text>
        <r>
          <rPr>
            <sz val="9"/>
            <rFont val="Tahoma"/>
            <family val="0"/>
          </rPr>
          <t xml:space="preserve">night low 10.1c.
</t>
        </r>
      </text>
    </comment>
    <comment ref="I15" authorId="0">
      <text>
        <r>
          <rPr>
            <sz val="9"/>
            <rFont val="Tahoma"/>
            <family val="0"/>
          </rPr>
          <t xml:space="preserve">NIGHT LOW 11.2C
</t>
        </r>
      </text>
    </comment>
    <comment ref="I16" authorId="0">
      <text>
        <r>
          <rPr>
            <sz val="9"/>
            <rFont val="Tahoma"/>
            <family val="0"/>
          </rPr>
          <t xml:space="preserve">night low 12.2c
</t>
        </r>
      </text>
    </comment>
    <comment ref="I18" authorId="1">
      <text>
        <r>
          <rPr>
            <sz val="9"/>
            <rFont val="Tahoma"/>
            <family val="0"/>
          </rPr>
          <t xml:space="preserve">night low 15.6c
</t>
        </r>
      </text>
    </comment>
    <comment ref="I23" authorId="0">
      <text>
        <r>
          <rPr>
            <sz val="9"/>
            <rFont val="Tahoma"/>
            <family val="0"/>
          </rPr>
          <t xml:space="preserve">night low 10.7c
</t>
        </r>
      </text>
    </comment>
    <comment ref="I24" authorId="1">
      <text>
        <r>
          <rPr>
            <sz val="9"/>
            <rFont val="Tahoma"/>
            <family val="0"/>
          </rPr>
          <t xml:space="preserve">night low 13.0c
</t>
        </r>
      </text>
    </comment>
    <comment ref="I26" authorId="1">
      <text>
        <r>
          <rPr>
            <sz val="9"/>
            <rFont val="Tahoma"/>
            <family val="0"/>
          </rPr>
          <t xml:space="preserve">night low 10.7c
</t>
        </r>
      </text>
    </comment>
    <comment ref="I27" authorId="1">
      <text>
        <r>
          <rPr>
            <sz val="9"/>
            <rFont val="Tahoma"/>
            <family val="0"/>
          </rPr>
          <t xml:space="preserve">night low 13.3
</t>
        </r>
      </text>
    </comment>
    <comment ref="H29" authorId="1">
      <text>
        <r>
          <rPr>
            <sz val="9"/>
            <rFont val="Tahoma"/>
            <family val="0"/>
          </rPr>
          <t xml:space="preserve">max to 18:00 GMT 10.9c.
</t>
        </r>
      </text>
    </comment>
    <comment ref="I30" authorId="1">
      <text>
        <r>
          <rPr>
            <sz val="9"/>
            <rFont val="Tahoma"/>
            <family val="0"/>
          </rPr>
          <t xml:space="preserve">night low 10.9c.
</t>
        </r>
      </text>
    </comment>
    <comment ref="B4" authorId="1">
      <text>
        <r>
          <rPr>
            <sz val="9"/>
            <rFont val="Tahoma"/>
            <family val="0"/>
          </rPr>
          <t xml:space="preserve">night low 0.3c
</t>
        </r>
      </text>
    </comment>
    <comment ref="A6" authorId="1">
      <text>
        <r>
          <rPr>
            <sz val="9"/>
            <rFont val="Tahoma"/>
            <family val="0"/>
          </rPr>
          <t xml:space="preserve">max to 18:00 GMT 4.9c
</t>
        </r>
      </text>
    </comment>
    <comment ref="B7" authorId="1">
      <text>
        <r>
          <rPr>
            <sz val="9"/>
            <rFont val="Tahoma"/>
            <family val="0"/>
          </rPr>
          <t xml:space="preserve">night low 3.3c
</t>
        </r>
      </text>
    </comment>
    <comment ref="A9" authorId="1">
      <text>
        <r>
          <rPr>
            <sz val="9"/>
            <rFont val="Tahoma"/>
            <family val="0"/>
          </rPr>
          <t xml:space="preserve">8.9c to 18:00 GMT
</t>
        </r>
      </text>
    </comment>
    <comment ref="B10" authorId="1">
      <text>
        <r>
          <rPr>
            <sz val="9"/>
            <rFont val="Tahoma"/>
            <family val="0"/>
          </rPr>
          <t xml:space="preserve">night low 2.4c
</t>
        </r>
      </text>
    </comment>
    <comment ref="A11" authorId="1">
      <text>
        <r>
          <rPr>
            <sz val="9"/>
            <rFont val="Tahoma"/>
            <family val="0"/>
          </rPr>
          <t xml:space="preserve">max to 18:00 GMT 5.2c
</t>
        </r>
      </text>
    </comment>
    <comment ref="B12" authorId="1">
      <text>
        <r>
          <t/>
        </r>
      </text>
    </comment>
    <comment ref="B14" authorId="1">
      <text>
        <r>
          <rPr>
            <sz val="9"/>
            <rFont val="Tahoma"/>
            <family val="0"/>
          </rPr>
          <t xml:space="preserve">night low -0.1c
</t>
        </r>
      </text>
    </comment>
    <comment ref="A16" authorId="1">
      <text>
        <r>
          <rPr>
            <sz val="9"/>
            <rFont val="Tahoma"/>
            <family val="0"/>
          </rPr>
          <t xml:space="preserve">max to 18:00 GMT 6.8c
</t>
        </r>
      </text>
    </comment>
    <comment ref="B17" authorId="1">
      <text>
        <r>
          <rPr>
            <sz val="9"/>
            <rFont val="Tahoma"/>
            <family val="0"/>
          </rPr>
          <t xml:space="preserve">Night low 5.0c
</t>
        </r>
      </text>
    </comment>
    <comment ref="B18" authorId="1">
      <text>
        <r>
          <rPr>
            <sz val="9"/>
            <rFont val="Tahoma"/>
            <family val="0"/>
          </rPr>
          <t xml:space="preserve">Night low 11.0c
</t>
        </r>
      </text>
    </comment>
    <comment ref="A21" authorId="0">
      <text>
        <r>
          <rPr>
            <sz val="9"/>
            <rFont val="Tahoma"/>
            <family val="0"/>
          </rPr>
          <t xml:space="preserve">max to 18:00 gmt 11.6c
</t>
        </r>
      </text>
    </comment>
    <comment ref="B22" authorId="0">
      <text>
        <r>
          <rPr>
            <sz val="9"/>
            <rFont val="Tahoma"/>
            <family val="0"/>
          </rPr>
          <t xml:space="preserve">night low 11.6c
</t>
        </r>
      </text>
    </comment>
    <comment ref="A31" authorId="1">
      <text>
        <r>
          <rPr>
            <sz val="9"/>
            <rFont val="Tahoma"/>
            <family val="0"/>
          </rPr>
          <t xml:space="preserve">max to 18:00 GMT 6.1c
</t>
        </r>
      </text>
    </comment>
    <comment ref="B31" authorId="1">
      <text>
        <r>
          <rPr>
            <sz val="9"/>
            <rFont val="Tahoma"/>
            <family val="0"/>
          </rPr>
          <t xml:space="preserve">night low -1.5c
</t>
        </r>
      </text>
    </comment>
  </commentList>
</comments>
</file>

<file path=xl/sharedStrings.xml><?xml version="1.0" encoding="utf-8"?>
<sst xmlns="http://schemas.openxmlformats.org/spreadsheetml/2006/main" count="1340" uniqueCount="509">
  <si>
    <t>Showers cleared last evening leaving variable cloud overnight. A few showers scattered around this morning, these turning prolonged and moderate around 07:30 GMT. At observation, continuous moderate rain. The  rain stopped for a short while during early afternoon, though remaining cloudy. Another spell of moderate to heavy rain arrived during late afternoon, this clearing during early evening, cloud breaks following some late sunshine.</t>
  </si>
  <si>
    <t>Clear spells overnight, shallow fog forming around dawn, vis &lt;100 yards. The fog cleared quickly after sunrise. Sunny spells so far this morning, cumulus bubbling up. By afternoon showers breaking out across the area, rumbles of thunder heard around mid afternoon with short bursts of light to moderate rain. Staying mostly cloudy in to the early evening with a heavy shower here lasting around 20 minutes.</t>
  </si>
  <si>
    <t>Moderate to heavy rain continued until after midnight. The early hours remained cloudy with patchy drizzle. The morning so far has been cloudy. Staying mostly cloudy, just the odd patch of light drizzle.</t>
  </si>
  <si>
    <t>Dry, clear spells overnight. rather cloudy for a time this morning, sunny spells developing. Continuing dry with sunny spells, feeling hot by afternoon.</t>
  </si>
  <si>
    <t>Blustery moderate to heavy showers cleared away last night leaving clear spells, breezy. Sunny spells this morning, windy. Sunny spells throughout, cloud built at times threatening showers, though none fell here, windy.</t>
  </si>
  <si>
    <t>Dry, variable cloud overnight. Rather cloudy this morning with a few bright and brief sunny spells, breezy.  Bright and a few brief sunny spells through the day, but a good deal of cloud for the most part. Light to moderate rain set-in around 16:00 GMT</t>
  </si>
  <si>
    <t>Cloudy overnight, light to moderate rain through the early hours. The morning so far has been overcast with the odd spot of light rain. Cloudy throughout with light, but continuous rain. Slowly turning colder after lunch. Light rain continued in to the evening.</t>
  </si>
  <si>
    <t>Dry and cloudy overnight. No change so far this morning. Dry and cloudy for the most part of the day with only brief bright and the odd sunny spells through late afternoon. Warmer.</t>
  </si>
  <si>
    <t>Clear spells overnight, tuning misty towards dawn. Sunny so far this morning warming quickly. Dry with sunny spells, turning very warm by afternoon. The early evening saw high and mid level cloud increasing from the west.</t>
  </si>
  <si>
    <t>Clear overnight with a widespread air frost. Increasing high cloud and south-easterly breeze through the early hours raised the temperature a little above freezing. bright so far this morning, sunny spells. Quickly turning cloudy through the morning with intermittent light rain setting in by early afternoon.</t>
  </si>
  <si>
    <t>Dry and mainly clear overnight. Shallow fog patches towards dawn. Sunny spells so far this morning. Sunny spells through the day, turning warm.</t>
  </si>
  <si>
    <t>Cloudy overnight, a short spell of moderate rain through the early hours. Dawning mostly cloudy, damp underfoot. Cloud clearing away east this morning allowing a sunny start. Staying bright with sunny spells, some clouds building threatening showers, though none fell at this location.</t>
  </si>
  <si>
    <t>Cloudy and mild overnight. Dry and cloudy this morning, some cloud breaks appearing. A rather cloudy day followed, though with some sunny spells. Light showery rain spread in to the area by late afternoon, the rain turning moderate towards evening.</t>
  </si>
  <si>
    <t>Cold, clear spells overnight, light snow shower through the early hours, adding just a sprinkling. Moderate to severe frost, low -3.6c with -8.4c on the snow cover. Mean snow depth, 3.5cm 80%. Sunny so far this morning, cold. A mainly sunny day followed, frost and ice persisting, little thaw of lying snow.</t>
  </si>
  <si>
    <t>Variable cloud overnight, dry. Sunny spells so far this morning. Further spells of sunshine through day. Mild for October.</t>
  </si>
  <si>
    <t>W</t>
  </si>
  <si>
    <t>NW</t>
  </si>
  <si>
    <t>Wind Force at OT</t>
  </si>
  <si>
    <t>Daily Weather data for Stanton Station: SOUTH DERBYSHIRE (near Burton upon Trent.)  Lat. 52°46'N Long. 1°36'W  Ht. 74m A.M.S.L.Grid Ref: SK 26500 (Paul Carfoot)</t>
  </si>
  <si>
    <t>Min Temp c</t>
  </si>
  <si>
    <t>Light showers cleared away last evening leaving a mild night with clear spells. Sunny spells this morning, cumulus building. Turning very warm in sunny spells through the morning and in to the afternoon. By late afternoon  heavy cloud gathered to the south and spread over this area producing thunderstorms, here heavy rain accompanied by small hail and several loud cracks of thunder. The storm lasted around 40 minutes. The early evening saw brighter conditions once warm with further sunny spells.</t>
  </si>
  <si>
    <t>Dry, clear spells overnight. Hazy sunny spells this morning, warming quickly. Continuing with hazy sunny spells. By afternoon high cloud thickened further to reduce the sun to just brightness. Warm.</t>
  </si>
  <si>
    <t>Variable cloud overnight, just a few spots of rain recorded here. More cloud breaks appearing from around 03:30 GMT though the breeze prevented the temperature falling no lower than 2.0c with 0.6c on the grass, so no frost. Bright this morning with sunny spells. Sunny spells, staying dry. Clouding over through the evening with some light rain setting around 22:00 GMT.</t>
  </si>
  <si>
    <t>Last evenings light to moderate rain cleared away for a while, more rain through the early hours. The morning so far has been overcast, damp underfoot. A mainly cloudy morning, some brighter spells afternoon, very mild. Rain commenced around 20:00 GMT, moderate at times.</t>
  </si>
  <si>
    <t>Cloudy, very mild, further light intermittent light rain overnight. Cloudy this morning, moderate rain now at reading time. Cloudy through the morning with further intermittent light to moderate rain. the afternoon saw a clearance with sunny spells, turning very mild.</t>
  </si>
  <si>
    <t>Cloudy and mild overnight. overcast this morning, slight drizzle. Mist. Cloudy for the most part through the day, no further drizzle after 09:00 GMT. A little brightness a a glimpse of he sun towards late afternoon. The evening saw clear spells developing.</t>
  </si>
  <si>
    <t>Clear and chilly overnight, low 4.7c, 0.5c on the grass. Sunny so far this morning. Staying dry with good sunny spells, though hazy at times. Warm</t>
  </si>
  <si>
    <t>Clear spells overnight, dry. Turning rather cloudy this morning, bright and hazy sunny spells. Further hazy sunny spells through the morning. By afternoon the cloud broke well allowing good sunny spells. A short light showers was noted during afternoon, and the early evening saw a few heavy spots of rain, thunder heard to the east of the area.</t>
  </si>
  <si>
    <t>Mostly cloudy overnight, dry. Bright spells so far this morning. Sunny spells developed through the morning and in to the afternoon, though rather more cloud by mid afternoon. Dry.</t>
  </si>
  <si>
    <t>Clear spells gave way to cloudy conditions after midnight. Continuous rain set in through the early hours, and through this morning so far, moderate at times. The rain stopped shortly after morning observation though remaining cloudy. The late afternoon and early evening saw a clearance allowing brief brightness before nightfall.</t>
  </si>
  <si>
    <t>Clear spells overnight with the odd light shower through the early hours. Sunny spells so far this morning, cloud quickly building towards observation with some short bursts of heavy rain, several rumbles of thunder heard. A good deal of thundery activity throughout the area during the morning though only small amounts of rain noted here. By early afternoon a clearance arrived from the south allowing good sunny spells, turning very warm. Turning cloudy again through the evening with a light shower.</t>
  </si>
  <si>
    <t>Mainly cloudy overnight, cloudy this morning with some patchy light rain/ drizzle towards observation. Breezy. Cool, cloudy and windy throughout, light to moderate rain arriving around 17:00 GMT</t>
  </si>
  <si>
    <t>Good clear spells overnight, more of a se breeze so less cold in the screen than recently, low -1.5c, though still very cold on the snow cover, -8.3c. A slow thaw through the morning and afternoon as the temperature slowly climbed to average levels by early evening. The evening saw some light rain with the thaw accelerating.</t>
  </si>
  <si>
    <t>Cloudy and foggy overnight with a spell of light to moderate rain through the early hours. The day dawned foggy and damp. Visibility &lt;200 yards. Visibility improving towards observation, still misty, visibility around 1 mile. Visibility turning improved further through the morning, the afternoon saw a few brighter spells. Dry.</t>
  </si>
  <si>
    <t>Showery rain cleared around mid evening. A few clear spells following though a good deal of cloud also with the odd light shower through the early hours. Breezy.  The morning to observation has been mainly cloudy and dry. Sunny spells through the morning, much more cloud by afternoon with showers breaking out in the area.</t>
  </si>
  <si>
    <t>Clear spells overnight, turning cloudy and misty around dawn. Dry and mostly cloudy so far this morning, sunny spells developing around observation. Sunny spells through the morning. Cloud bubbled up enough by afternoon to make it mostly cloudy, showers broke out with short heavy bursts of rain.</t>
  </si>
  <si>
    <t>Showery ran cleared before midnight, remaining cloudy. Cloudy this morning, outbreaks of light rain commencing around 07:45GMT. At observation, moderate shower. Staying mostly cloudy with further showery rain around. A few bright and brief sunny spells also, cool for late June.</t>
  </si>
  <si>
    <t>Warm and dry overnight, partly cloudy. Bright and sunny spells developed  through the day, also a good deal of cloud at times, breezy, though still feeling warm.</t>
  </si>
  <si>
    <t>Another mild and cloudy night, turning misty. No change so far this morning. The cloud gradually thinned through the morning allowing hazy sunny spells through the day, turning very warm by afternoon, very hazy, visibility remaining poor throughout</t>
  </si>
  <si>
    <t xml:space="preserve">Clear spells overnight, ground frost developing before midnight, slight air frost through the early hours. Sunny spells so far this morning, ground frost melting. Sunny spells through the morning, turning hazy through the afternoon as high cloud increased. </t>
  </si>
  <si>
    <t>Clear spells overnight, fog forming through the early hours, visibility &lt;200 yards around dawn. Fog slowly thinning to mist by observation, hazy sunny spells.
Continuing dry with hazy sunny spells, high cloud thickened further towards late afternoon hiding the sun. Rather warm.</t>
  </si>
  <si>
    <t>Month</t>
  </si>
  <si>
    <t>Clear, widespread moderate frost overnight. Shallow freezing fog, &lt;200 yards. Fog thinning to mist by observation, sunny, frosty. A sunny day followed through chilly, frost persisting in shaded areas all day, further frost setting in by late afternoon.</t>
  </si>
  <si>
    <t>Dry, variable cloud overnight. Sunny spells, cloud building. Continued sunny spells, feeling pleasant by afternoon.</t>
  </si>
  <si>
    <t>Clear spells for a short time last night before cloud increased. A spells of moderate rain and gusty winds through the early hours, clearing towards dawn. The morning so far has seen sunny spells with a moderate to heavy showers at this location just before observation. Rain stopped now, sunny spells. Further sunny spells through the day, some brief heavy showers in the area too. Clear spells through the evening.</t>
  </si>
  <si>
    <t>Variable cloud overnight with the odd light shower around early this morning. Sunny spells developing after a rather cloudy start. Sunny spells and variable cloud through the day, a short very light shower towards lunchtime. Feeling warmer than recently.</t>
  </si>
  <si>
    <t>Mostly clear overnight, chilly. Frost. Cloud increasing around dawn. A moderate sleet shower occurring here towards the morning observation, clearing before finishing readings. Sunny spells and further rain showers during the day, though all light. Feeling chilly in the brisk westerly wind.</t>
  </si>
  <si>
    <t>Rain turned lighter and intermittent last night. Further light to moderate rain through the early hours. Dawning cloudy and rainy. Rain stopped around 07:30 GMT. Brightening up towards observation.  Sunny spells through the day a couple of blustery showers.</t>
  </si>
  <si>
    <t>Rather cloudy for the most part overnight, a few clear spells through the early hours. After a cloudy start, sunny spells developing through the morning, sunny by observation. Dry with sunny spells throughout.</t>
  </si>
  <si>
    <t>Clear spells overnight, turning cloudy through the early hours. Misty.  At observation, overcast, low cloud, mist / fog. The morning remained cloudy, by afternoon the low cloud thinned and cleared allowing a pleasant sunny afternoon.</t>
  </si>
  <si>
    <t>Dry, mostly clear overnight. Sunny morning so far. Cloud bubbled through the morning and in to the afternoon with just bright intervals by the, feeling very warm never the less.</t>
  </si>
  <si>
    <t>Variable cloud overnight with the odd light shower. Bright and sunny spells for a time this morning before clouding toward observation. A few light spots of rain briefly. A good deal of cloud for the most part and a few light showers. The late afternoon and early evening saw more in the way of sunny spells.</t>
  </si>
  <si>
    <t>Moderate showers last night cleared around midnight before more lighter showery rain commence through the early hours, dawning cloudy, damp underfoot, mild. Little change so far this morning. A good deal of cloud throughout with only a few brief bright and sunny spells. Light showery rain during the early evening.</t>
  </si>
  <si>
    <t>Thundery showers close to this station cleared away last night to leave clear spells. Sunny spells through the morning with cloud bubbling up, by after mostly cloudy with a few showers scattered around, just a light one here during the early evening.</t>
  </si>
  <si>
    <t>Mostly cloudy overnight. A spell of moderate rain through the early hours. After a cloudy start, sunny spells developing this morning, turning cloudy again towards observation, showers in the area, a few spots of rain currently. The continued with sunny spells and frequent blustery light to moderate showers.</t>
  </si>
  <si>
    <t>Dry, variable cloud overnight. Mostly cloudy through the morning. The afternoon saw more broken cloud with some good sunny spells developing. Dry.</t>
  </si>
  <si>
    <t>Mainly cloudy overnight, staying dry. A few bright spells so far this morning. A good deal of cloud for the most part, showers scattered throughout the are, with a short moderate one here during the late afternoon.</t>
  </si>
  <si>
    <t>Cloudy, mild and dry overnight, turning misty. The morning so far has been mainly overcast with the odd brighter patch. Mist clearing. A mainly cloudy morning was followed by a brighter afternoon with hazy sunny spells. A few showers broke out locally by early evening, though only a few spots were noted at this station, feeling rather warm.</t>
  </si>
  <si>
    <t>SEPT</t>
  </si>
  <si>
    <t xml:space="preserve"> A few clear spells for a time last night before turning overcast again. The day dawned overcast, dry. No change so far this morning. The rest of the morning remained cloudy with outbreaks of light rain. The afternoon saw more light to moderate intermittent rain, this stopping by early evening.</t>
  </si>
  <si>
    <t>Cloudy and mild overnight with a little light showery rain, very mild. Cloudy this morning with a few spots of rain. overcast and quite dull for much of the day, some intermittent mainly light rain too, very mild.</t>
  </si>
  <si>
    <t>Variable cloud overnight, dry. Bright and sunny spells so far this morning. Turning increasingly cloudy with light showers breaking out by late morning and in to the afternoon, by mid afternoon the showers turned moderate and blustery for a time before clearing towards dusk. cooler than of late. Windy.</t>
  </si>
  <si>
    <t>Variable cloud overnight. Bright spells developing towards observation, feeling mild. Dry with hazy sunny spells throughout.</t>
  </si>
  <si>
    <t>Another clear night and chilly for August, low 5.0c with 1.9c on the grass. Cloud increasing around dawn with a few spots of rain following. Brightening up towards observation. A few sunny spells, though a good deal of cloud for the most part, a few light showers, though not amounting to much. Cool for August.</t>
  </si>
  <si>
    <t>Clear spells overnight, widespread frost, low -2.0c with -6.1c on the grass. Sunny so far this morning, frost melting. Sunny spells throughout, though rather more high and low level cloud by afternoon making the sun more intermittent and hazy.</t>
  </si>
  <si>
    <t>Dry, clear spells overnight. Sunny spells, turning warm. The early evening saw rather more cloud with showers threatening, though no rain recorded at this station.</t>
  </si>
  <si>
    <t>Another dry and mild night, a few clear spells developing through the early hours. Sunny spells this morning. Sunny spells continuing until early afternoon then turning cloudy, a little light rain for a short time during the early evening. Very mild indeed for late October.</t>
  </si>
  <si>
    <t>Windy, clear spells developing through the early, a couple of light showers. Sunny so far this morning. Sunny spells continued through the day, also a few scattered short light showers around. Feeling cold in the fresh westerly wind.</t>
  </si>
  <si>
    <t>Clear overnight, widespread slight frost. Sunny so far this morning, frosty. Sunny spells for a time through the morning, cloud increased after mid morning with showery light rain setting in around 11:45 GMT The afternoon continued with further light showery rain, clearing towards evening. Ground frost forming after dark.</t>
  </si>
  <si>
    <t>Dry, clear spells, cooler than recently overnight. Sunny spells so far this morning. Sunny spells through the morning and in to the early afternoon. By mid afternoon cloud had increased to almost overcast, though still bright spells.</t>
  </si>
  <si>
    <t>Light ain died away by around 22:00 GMT, the rest of the night variable cloud, turning misty and mucky before dawn. No change so far this morning. The cloud began to thin and break by late morning. The afternoon saw good though hazy sunny spells develop. Feeling pleasant, just a light South to south easterly wind.</t>
  </si>
  <si>
    <t>Cloudy overnight, no further rain. Cloudy and dry this morning, a few chinks of brightness appearing towards observation. Staying overcast, though dry. Cool.</t>
  </si>
  <si>
    <t>Clear spells overnight, dry, misty over near by field around dawn.. Sunny so far this morning. Another dry warm and mainly sunny day followed.</t>
  </si>
  <si>
    <t>Variable cloud overnight. Sunny spells through morning with increasing amounts of cloud. The afternoon mostly cloudy with only bright spells until early evening when enough breaks occurred allowing further sunny spells. Dry.</t>
  </si>
  <si>
    <t>Dry, mainly clear overnight. Sunny so far this morning, warming up quickly. Turning hot again in hazy sunny spells.</t>
  </si>
  <si>
    <t>Clear spells overnight, thick fog forming around dawn, vis &lt;100 yards. Fog lifting to low cloud by 07:00 GMT which thinned and broke to allow sunny spells toward observation. Further sunny spells, though high and medium level cloud increasing through the day making the sunshine very hazy at times, dry.</t>
  </si>
  <si>
    <t>Further drizzle overnight, very mild and cloudy. Mostly cloudy so far this morning, damp underfoot. Mostly cloudy throughout, just the odd brighter spells, windy. Light rain set in around mid evening.</t>
  </si>
  <si>
    <t xml:space="preserve">Variable cloud overnight, dry and mild. A few clear spells early on this morning, clouding over by 08:00 GMT. Sunny spells developing by late morning, continuing in to the afternoon. Feeling warm. By late afternoon and early evening showers were breaking out across the area. This station initially caught a couple of brief heavy ones, followed later by a longer spell of moderate to heavy rain lasting for around an hour.  </t>
  </si>
  <si>
    <t>Clear spells last night, ground frost developing before midnight. Thick fog developed through the early hours, visibility &lt;50 yards at dawn, an improvement to &lt;200 yards by observation. The morning saw the fog and low cloud slowly thin allowing hazy sunshine. The afternoon continued fine with further good hazy sunny spells.</t>
  </si>
  <si>
    <t>Variable cloud overnight, dry. Hazy sunny spells so far this morning. A good deal of high and medium level cloud persisted, still some hazy sunny spells. Light rain commence by early evening.</t>
  </si>
  <si>
    <t>Clear spells overnight, cooler than recently. Dry with sunny spells through the morning and in to the afternoon, very warm. Turning overcast by early evening.</t>
  </si>
  <si>
    <t>Moderate sleet and snow turned lighter after midnight, slow thawing taking place for a time before re-freezing as a clearing sky followed around 05:00 GMT. The morning so far has been bright, mean snow depth 4cm 95%. The morning saw good sunny spells. Turning cloudy by afternoon, just a light sleet shower around mid afternoon. Cold.</t>
  </si>
  <si>
    <t>Clear spells with ground frost last night and in to the early hours. Cloud quickly increased to overcast before dawn with the odd spot of light rain around daybreak. At observation, overcast, feeling cold in a moderate NE wind. Rain stopped. Staying cloudy and rather cold for the most part, a few brighter spells through the afternoon, dry.</t>
  </si>
  <si>
    <t xml:space="preserve">Quickly turning cloudy last night with a spell of light to moderate rain setting in just before midnight, stopping for a time after 02:00 GMT, more showery moderate rain around 05:00 hrs. A clearance followed before dawn. At observation, sunny, windy. Sunny spells through the day, very windy with numerous near gale force gusts. Showers commenced by mid afternoon, these turned moderate and more prolonged in to the early evening. </t>
  </si>
  <si>
    <t>Dry and mostly clear overnight, sunny so far this morning. A very warm and sunny day followed, only small amounts of cumulus and Cirrus observed.</t>
  </si>
  <si>
    <t xml:space="preserve"> &lt;             Stevenson     Screen.     Readings  at 09:00 GMT                       &gt;</t>
  </si>
  <si>
    <t>Total air frosts</t>
  </si>
  <si>
    <t>Ice days</t>
  </si>
  <si>
    <t>Annual mean</t>
  </si>
  <si>
    <t>edry</t>
  </si>
  <si>
    <t>ewet</t>
  </si>
  <si>
    <t>VP</t>
  </si>
  <si>
    <t>DP</t>
  </si>
  <si>
    <t>Annual %</t>
  </si>
  <si>
    <t>Feb</t>
  </si>
  <si>
    <t>Mar</t>
  </si>
  <si>
    <t>Apr</t>
  </si>
  <si>
    <t>May</t>
  </si>
  <si>
    <t>Jun</t>
  </si>
  <si>
    <t>Jul</t>
  </si>
  <si>
    <t>Aug</t>
  </si>
  <si>
    <t>Sep</t>
  </si>
  <si>
    <t>Nov</t>
  </si>
  <si>
    <t>Dec</t>
  </si>
  <si>
    <t>Oct</t>
  </si>
  <si>
    <t>mean max</t>
  </si>
  <si>
    <t>mean min</t>
  </si>
  <si>
    <t>mean</t>
  </si>
  <si>
    <t>monthly rain</t>
  </si>
  <si>
    <t>Jan</t>
  </si>
  <si>
    <t>Dry</t>
  </si>
  <si>
    <t>Year</t>
  </si>
  <si>
    <t>30c+</t>
  </si>
  <si>
    <t>5c+</t>
  </si>
  <si>
    <t>25c+</t>
  </si>
  <si>
    <t>0c+</t>
  </si>
  <si>
    <t>Variable cloud, dry and mild overnight. Clear spells for a short time this morning, cloud increased rapidly with light commencing close to the observation. Only a few spots of light rain during the morning. By late morning brighter conditions arrived from the SW allowing sunny spells for the rest of the day. Turning more cloudy towards late afternoon and in to the evening. Mild</t>
  </si>
  <si>
    <t>Cloudy and very mild overnight, clear spells developing around dawn. Sunny spells this morning, breezy. Variable cloud and sunny spells, dry, windy.</t>
  </si>
  <si>
    <t>Turning cloudy again overnight, just the odd spit of rain here. Warm and humid. Cloudy to start, sunny spells developing towards observation. Sunny spells and dry through the rest of the day, turning very warm.</t>
  </si>
  <si>
    <t>Mostly dry, clear spells overnight. The morning so far has been bright with sunny spells. A good deal of cloud through the morning and in to early afternoon with only brief sunny spells. By around mid afternoon the cloud broke and allowed long sunny spells in to the early evening.</t>
  </si>
  <si>
    <t>September</t>
  </si>
  <si>
    <t>October</t>
  </si>
  <si>
    <t>November</t>
  </si>
  <si>
    <t>December</t>
  </si>
  <si>
    <t>Annual</t>
  </si>
  <si>
    <t>CET Averages for the reference period 1971-2000 (Hadley Centre / Met Office)</t>
  </si>
  <si>
    <t>JAN</t>
  </si>
  <si>
    <t>Clear and turning cold overnight with a widespread frost. Hazy sunny spells so far this morning, frosty. The frost slowly lifted through the morning in hazy sunny spells, staying cool. Ground frost setting in soon after dusk.</t>
  </si>
  <si>
    <t>Cloud increased after midnight and frost lifted. A spells of light rain before dawn. The morning so far, overcast light to moderate rain. The rain suddenly turned to moderate snow around 10:30 GMT accompanied by a rapid drop of temperature from 5.0c at 10:25 to 1.9c at 10:35 GMT. The snow stopped around 11:15 GMT after producing a slight cover, this thawed quickly. Sunny spells developed by afternoon with the odd shower in the locality. The evening saw a few clear spells, also with the odd light shower.</t>
  </si>
  <si>
    <t>Clear and cold overnight, severe frost, low -5.3c with -9.1c on the snow cover.  Clear, sunny this morning, icy, mean snow depth 3.5cm 75%. Mainly sunny through the day, cold with frost and ice persisting in the shade, little snow melt.</t>
  </si>
  <si>
    <t>Clear spells overnight, dry. Sunny spells this morning. By early afternoon showers were breaking out across the area with a couple of short moderate ones here. Thunder heard during the early evening. Breezy.</t>
  </si>
  <si>
    <t>Yesterday:  Dry and cloudy and very mild overnight, rain arrived here, moderate at times around 08:00 GMT accompanied by a quick fall in temperature. rain stopped by late morning. Sunny spells developing by afternoon. Cooler.</t>
  </si>
  <si>
    <t>Light rain died out well before midnight, mainly cloudy, a clearance arriving around 04:00 GMT allowing a ground frost to develop. At observation, clear spells, ground frost, light rain shower falling. Sunny spells through the day with varying amounts of cloud, no further showers noted.</t>
  </si>
  <si>
    <t>Clear overnight with a widespread frost. Low -1.5c with -6.8c on the grass. This morning partly cloudy, temperature rising slowly. Bright and hazy sunny spells through the morning, turning cloudy by afternoon with light drizzle. The evening saw outbreak of light rain.</t>
  </si>
  <si>
    <t>Clear spells gave way to cloudy conditions through the early hours, breezy. Dry and mostly cloudy so far this morning. Bright spells and a few brief sunny spells, though a good deal of cloud, just the odd brief light shower.</t>
  </si>
  <si>
    <t>Rather cloudy overnight with some light to moderate rain through the early hours. This morning has been mostly cloudy, a few bright spells. A couple of short heavy shower accompanied by thunder already this morning. Bright and sunny spells developed through the day, turning hot by afternoon.</t>
  </si>
  <si>
    <t>Cloudy overnight, no further rain. Bright and brief sunny spells developing this morning. Rather cloudy through the morning with brief sunny spells, the afternoon saw more broken cloud allowing longer spells of sunshine, dry.</t>
  </si>
  <si>
    <t>Variable cloud overnight, Sunny spells developing this morning, mild. Further sunny spells, very mild again, rather more cloud towards late afternoon. The late evening saw a short spells of light rain.</t>
  </si>
  <si>
    <t>Clear spells overnight, widespread ground frost. Bright spells this morning, frosty. A few showers scattered around, none here yet. Sunny spells and a few further light  scattered showers.</t>
  </si>
  <si>
    <t>Clear spells overnight, widespread slight frost. Dry with sunny spells throughout.</t>
  </si>
  <si>
    <t>Clear spells, ground frost before midnight. Turning cloudy through the early hours, frost lifting. A little light rain through the early hours. The day dawned partly cloudy, damp underfoot. Bright and sunny spells to observation. Turning overcast shortly after observation, some mainly light showery rain from late morning in to the early afternoon. Turning breezy. The evening saw continuous moderate to heavy rain.</t>
  </si>
  <si>
    <t>Cloudy overnight, staying dry here. Light rain commenced around 05:00 GMT. At observation, continuous drizzle. Cloudy throughout with light rain, at times moderate. Cool.</t>
  </si>
  <si>
    <t>Dry, variable cloud overnight. Cloudy this morning so far, a few brighter spells towards observation. A few sunny spells developed before overcast conditions arrives from the NE by late morning. The afternoon continued mostly cloudy though very warm and dry. By early evening a clearance arrived allowing some late sunshine.</t>
  </si>
  <si>
    <t xml:space="preserve">A mostly cloudy night after the rain cleared last night. The day dawned party cloudy and dry. Sunny developing this morning and continuing for the rest of the day, dry. </t>
  </si>
  <si>
    <t>Variable cloud overnight, dry. Bright spells, hazy sunny spells this morning, windy. Dry with bright spells, a good deal of high, medium and low cloud.</t>
  </si>
  <si>
    <t>Mostly cloudy overnight. A little light rain through the early hours. Sunny spells through the day, rather cloudy at times. Feeling warm.</t>
  </si>
  <si>
    <t>Clear spells overnight, dry. sunny spells so far this morning, feeling fresher. Sunny spells and breezy for the most part, turning more cloudy towards evening.</t>
  </si>
  <si>
    <t>Variable cloud overnight, staying dry. Dry and turning rather warm with sunny spells through the morning and in to the afternoon.</t>
  </si>
  <si>
    <t>Clear spells overnight. Bright and sunny spells this morning, cloud increasing. Light rain commencing around 10:30 GMT lasting in to the early afternoon. By mid afternoon the rain died away leaving bright spells. Hazy sunny spells developed towards evening.</t>
  </si>
  <si>
    <t>Clear and chilly overnight, low 2.6c, with -0.5c on the grass. first ground frost of the season. Sunny so far this morning. Sunny spells through the day, staying dry.</t>
  </si>
  <si>
    <t>Thundery showers across the area died out by mid evening leaving a warm and cloudy night here, warmest night of the year, low just 16.2c. Dawning overcast and misty with  intermittent drizzle. The drizzle stopped around 07:00 GMT. At observation, cloudy, some cloud breaks appearing towards the west. After a cloudy morning the early afternoon saw the cloud breaking allowing warm sunny spells.</t>
  </si>
  <si>
    <t>Clear spells overnight, intermittent cloud cover. The first air frost of the season detected here through the early hours. Ground frost thawing towards dawn as more cloud advanced from the north. The morning do far has been rather cloudy, though a clearance is spreading from the NW currently at observation. A dry day with sunny spells followed.</t>
  </si>
  <si>
    <t>6 snowfall</t>
  </si>
  <si>
    <t>Cloudy overnight with further rain light to moderate setting in before midnight lasting through the early hours. Cloudy this morning with continuous light to moderate rain. Staying overcast with intermittent light to moderate rain in to early evening. Cool.</t>
  </si>
  <si>
    <t>Rain eventually cleared through the early hours with a few clear spells following. Sunny so far this morning, damp underfoot. Sunny spells, varying amounts of cloud, dry.</t>
  </si>
  <si>
    <t>tr</t>
  </si>
  <si>
    <t>Mild and dry overnight, variable cloud. Around -7:00 GMT there was a short burst of moderate rain accompanied by several rumbles of thunder. Currently overcast, damp underfoot, humid. Sun disc visible through a layer of Altostratus. Rain moderate or heavy at times set in around 09:30 GMT continuing till around midday. The afternoon began cloudy, by mid to late afternoon and in to the evening sunny spells developed with showers scattered across the area, a brief heavy one her during mid evening.</t>
  </si>
  <si>
    <t xml:space="preserve">Cloudy, turning damp overnight with a little light rain, also turning warmer. At observation, overcast, misty, very mild. Sunny spells developing by the end of the morning and in to the afternoon, feeling very mild. </t>
  </si>
  <si>
    <t>Apart from a few clear spells early last night, a mostly cloudy and dry night. A few light spots of rain this morning. Mostly cloudy throughout, a few brighter spells also, mild.</t>
  </si>
  <si>
    <t>Variable cloud overnight, dry. A good deal of medium and high cloud this morning, bright. A good deal of cloud again with just the odd sunny spell. A light shower occurred during the early evening.</t>
  </si>
  <si>
    <t>Clear spells until the early hours, turning foggy. At observation, fog. Fog clearing allowing bright/sunny spells afternoon.</t>
  </si>
  <si>
    <t>Clear spells overnight. Sunny so far this morning. Staying dry with sunny spells, cloudy at times through the afternoon and in to the early evening. Pleasantly warm.</t>
  </si>
  <si>
    <t>Cloudy, dry and very mild overnight, with a slowly rising temperature. The morning began overcast, brightened up towards observation with sunny spells. windy. Clouding over quickly after observation, staying cloudy for the rest of the day, just a short spell of slight drizzle during the afternoon. Windy, mild.</t>
  </si>
  <si>
    <t xml:space="preserve">Clear spells for a time overnight before turning cloudy from the NE towards midnight. Dawning overcast, misty. Cloudy this morning, a short spell of light to moderate rain around 07:30 GMT this clearing around 08:00 hrs. At observation, cloudy, damp underfoot, feeling cold in a fresh NE wind. Mostly cloudy through the morning. The afternoon and evening saw a couple of light to moderate showers. </t>
  </si>
  <si>
    <t>5-6</t>
  </si>
  <si>
    <t>Mild, cloudy overnight with a little light rain through the early hours, a clearance arrived around dawn allowing a sunny start. Cloud bubbling towards observation. Sunny spells through the morning, more cloudy by afternoon, staying mostly dry here apart from the odd spit of drizzle. Sunny spells again by late afternoon. Further cloud with heavy showers breaking out arrived during mid evening.</t>
  </si>
  <si>
    <t>No further rain detected here overnight, mostly cloudy. Cloudy this morning, mist, slight drizzle in last hour. Staying cloudy, though mostly dry, less mild than recently.</t>
  </si>
  <si>
    <t>Dry, cloudy for the most part overnight, a few break through the early hours before turning overcast again before dawn. A few brighter spells this morning, currently overcast and dry at observation. A good deal of cloud throughout, a few brighter spells.</t>
  </si>
  <si>
    <t>Cloudy and mild overnight. A spell of light to moderate rain lasting around an hour this morning, just a few spots at observation. The rain stopped shortly after 09:00 GMT. A clearance arrived around 10:00. The day then saw good sunny spells, feeling quite pleasant in the sun. The evening cooled quickly under a clear sky, ground frost before mid evening.</t>
  </si>
  <si>
    <t>1-2</t>
  </si>
  <si>
    <t xml:space="preserve">Clear spells developed after the showers last night allowing a frost to from. Turning cloudy through the early hours, a little patchy light drizzle around dawn, soon stopping. At observation, dry and overcast. Overcast throughout, light rain commenced by late afternoon continuing in to the evening and turning moderate at times. </t>
  </si>
  <si>
    <t>Clear spells for a time last night, ground frost forming, grass minimum -0.6c. Clouding over after midnight. This morning cloudy, dry. Just the odd spit of rain through the morning, the afternoon saw more continuous though light rain. The evening saw the rain turn moderate for a time.</t>
  </si>
  <si>
    <t>Low cloud and fog forming overnight. Dawning overcast, mist / fog, visibility &lt;500 Yards. Cloud and fog thinning and breaking allowing sunny spells for a time before a sheet of stratocumulus arrived from the east towards observation. Staying cloudy for the rest of the day, just a few brighter spells, still feeling rather warm.</t>
  </si>
  <si>
    <t>21+</t>
  </si>
  <si>
    <t>&lt;0c</t>
  </si>
  <si>
    <t>15c+</t>
  </si>
  <si>
    <t>&lt; = -5c</t>
  </si>
  <si>
    <t>10c+</t>
  </si>
  <si>
    <t>&lt; = -10c</t>
  </si>
  <si>
    <t>0.2mm or more</t>
  </si>
  <si>
    <t>Temperature rising to 6.2c (24 hour max) overnight after initially falling to 3.9c. Further moderate to heavy rain through the early hours, eventually stopping after 04:00 GMT. This morning, mainly cloudy, rain in the vicinity. A clearance slowly arrived through the late morning. The afternoon saw some brief sunshine, turning colder through the day. Ground frost setting in by late afternoon.</t>
  </si>
  <si>
    <t>Variable cloud overnight with the odd light shower. Sunny spells developing through the morning and in to the afternoon. Cloud bubbled enough by mid afternoon to produce some short heavy showers accompanied by thunder here with small hail falling locally producing a brief thin cover. The showers cleared away through the evening.</t>
  </si>
  <si>
    <t>Clear spells overnight, just missing a ground frost. Bright with sunny spells so far this morning. Some brief sunny spells through the day, large amounts of cloud, dry.</t>
  </si>
  <si>
    <t>Light rain cleared away east  last night leaving clear spells. Sunny spells though the day, turning hot by afternoon.</t>
  </si>
  <si>
    <t>Rain lat evening turned lighter and intermittent after around 19:00 GMT eventually stopping just after midnight. Staying windy through the early hours. Apart from a few clear spells early on, the morning so far has been mainly cloudy. Less windy. Staying overcast through the morning, rain arrived before mid afternoon, this turning moderate at times. The evening continued with light to moderate rain.</t>
  </si>
  <si>
    <t>Clear spells overnight and a few blustery showers through the early hours. Sunny spells this morning, cloud building towards observation. Variable cloud and sunny spells through the day, dry, feeling cool in the fresh westerly wind.</t>
  </si>
  <si>
    <t>Dry, cloudy and very mild overnight, misty. Not much change this morning so far, just the odd brighter spell. Again a good deal of cloud at times, some bright and sunny spells, these occurring more frequently by the middle of the afternoon and in to the early evening.</t>
  </si>
  <si>
    <t>Cloudy overnight after yesterdays evening rain. Cloudy so far this morning. Bright spells developed, turning very mild fro mid October.</t>
  </si>
  <si>
    <t>Clear spells and frosty overnight. Turning cloudy around dawn. At observation, overcast, dry, frost melted. Bright and hazy sunny spells developing through the morning and in to the afternoon. Dry, mild.</t>
  </si>
  <si>
    <t xml:space="preserve">Cloudy for the first half of the night with a little light rain, clear spells developing through the early hours lead to a widespread ground frost. Clouding over towards dawn. Overcast and dry so far this morning. By late morning the cloud began to break allowing sunny spells for the rest of the day. A light shower affect this station around teatime. </t>
  </si>
  <si>
    <t>Cloudy overnight, light to moderate rain setting in through the early hours. continuous light to moderate rain so far this morning. Mainly light rain intermittent continued through the morning and in to the early afternoon when it stopped, though remaining cloudy and damp. Cool for mid to late March.</t>
  </si>
  <si>
    <t>Mainly cloudy overnight, dry. Dawning overcast and misty. The morning through to observation has seen the cloud thinning allowing bright spells, mist. A dry day followed with long spells of hazy sunshine, feeling quite pleasant out of the fresh ESE wind.</t>
  </si>
  <si>
    <t>Variable cloud overnight, turning foggy with visibility falling to &lt;150 Yards through the early hours. At observation, fog thinning somewhat, visibility now around 300 yards, sun disc faintly visible. The day was hazy allowing and bright spells or a little weak sunshine, warm though for late March. There was the odd spot of rain at times, by early evening the cloud increased further with thunderstorms breaking out over the area, this station caught a heavy one with briefly torrential rain and loud cracks of thunder. By nightfall the rain stopped.</t>
  </si>
  <si>
    <t>Turning cloudy overnight, dry. Bright and sunny spells this morning, variable cloud. Further sunny spells through the morning but turning increasingly hazy as high and mid level cloud increased to overcast at times.</t>
  </si>
  <si>
    <t>Dry, clear spells overnight. Sunny so far this morning, warming quickly. Staying dry with further sunny spells, though rather more cloud from late morning and in to the afternoon. Feeling very warm.</t>
  </si>
  <si>
    <t>Mostly cloudy overnight. This morning, cloudy with the odd spit of rain, foggy, visibility &lt;300 yards, improving to around 400 yards by observation. Staying overcast all day with continued poor visibility, &lt;1 mile for the most part. A few spots of rain noted during mid afternoon, breezy.</t>
  </si>
  <si>
    <t>Day</t>
  </si>
  <si>
    <t>Date</t>
  </si>
  <si>
    <t>Mostly cloudy overnight, odd light shower. Bright spells so far this morning, feeling cold in the moderate NE wind. The morning saw a few sunny spells, showers building by late morning and in to the afternoon with soft hail and a rumble of thunder, also accompanied by rapid drops of temperature. From mid afternoon the rain with frequent soft hail became more prolonged and moderate. There was further moderate rain in to the evening, this stopping around 20:00 GMT.</t>
  </si>
  <si>
    <t>Dry, mainly clear overnight. Sunny so far this morning, warming up quickly. Good sunny spells through the day, hot by afternoon.</t>
  </si>
  <si>
    <t>Clear spells overnight, cloud increasing around dawn. Mostly overcast so far this morning, a few small cloud breaks appearing in the western sky. Staying mostly overcast throughout. Just some slight drizzle in the wind at times.</t>
  </si>
  <si>
    <t>Clear spells overnight, dry. mainly sunny so far this morning, a few cumulus bubbling up towards observation. Staying mostly sunny, feeling pleasantly warm.</t>
  </si>
  <si>
    <t>Light rain last evening turned moderate at times continuing through to the early hours, though becoming lighter and intermittent by then, eventually clearing towards dawn.  Sunny spells developing this morning. Further sunny spells with varying amounts of cloud, enough to produce the odd shower in the area, this station caught a short light one around late afternoon and again around mid evening.</t>
  </si>
  <si>
    <t>Thunder</t>
  </si>
  <si>
    <t>Rather cloudy overnight, cloud breaking towards dawn. The morning so far, dry with sunny spells. The day stayed fine with sunny spells, though the fresh west to north-west wind took the edge off the temperature.</t>
  </si>
  <si>
    <t>Ground frost cleared through the early hours as cloud increased along with a SE wind reaching force 4. Cloudy and dry to observation. Cloudy for a good part of the morning. Cloud thinned towards lunchtime with hazy sunny spells through the afternoon. Breezy.</t>
  </si>
  <si>
    <t>Showers cleared away by mid evening leaving clear spells overnight. Sunny spells this morning, Stratocumulus cloud increasing from the west towards observation. Breezy. A good deal of cloud throughout, with a few brighter spells, staying dry</t>
  </si>
  <si>
    <t>Clear spells overnight, dry. Sunny spells early on, cloud increasing to almost overcast, showers in the vicinity. The afternoon mostly cloudy, just a very light shower.</t>
  </si>
  <si>
    <t>Variable cloud overnight, dry. Bright with a few sunny spells so far this morning. Rather cloudy at times, a few sunny spells. Dry.</t>
  </si>
  <si>
    <t>Difference from average (Stanton)</t>
  </si>
  <si>
    <t>January</t>
  </si>
  <si>
    <t>February</t>
  </si>
  <si>
    <t>March</t>
  </si>
  <si>
    <t>April</t>
  </si>
  <si>
    <t>June</t>
  </si>
  <si>
    <t>July</t>
  </si>
  <si>
    <t>August</t>
  </si>
  <si>
    <t>Clear spells overnight, cloud increasing towards dawn. Rather cloudy this morning, dry. Remaining overcast, turning misty, foggy through the day, vis &lt;1 mile by afternoon.</t>
  </si>
  <si>
    <t>CET From 1900 to Present. (Met Office Hadley)</t>
  </si>
  <si>
    <t>0 above average</t>
  </si>
  <si>
    <t>Rainfall</t>
  </si>
  <si>
    <t>Max</t>
  </si>
  <si>
    <t>Min</t>
  </si>
  <si>
    <t>mm</t>
  </si>
  <si>
    <r>
      <t>Stanton</t>
    </r>
    <r>
      <rPr>
        <b/>
        <i/>
        <u val="single"/>
        <sz val="10"/>
        <rFont val="Arial"/>
        <family val="2"/>
      </rPr>
      <t xml:space="preserve"> </t>
    </r>
    <r>
      <rPr>
        <b/>
        <i/>
        <u val="single"/>
        <sz val="10"/>
        <color indexed="23"/>
        <rFont val="Arial"/>
        <family val="2"/>
      </rPr>
      <t>Rosliston</t>
    </r>
    <r>
      <rPr>
        <b/>
        <u val="single"/>
        <sz val="10"/>
        <rFont val="Arial"/>
        <family val="2"/>
      </rPr>
      <t xml:space="preserve"> temperature and rainfall: (long term averages)</t>
    </r>
  </si>
  <si>
    <t>average max</t>
  </si>
  <si>
    <t>average min</t>
  </si>
  <si>
    <t>Hadley CET</t>
  </si>
  <si>
    <t>Falling snow</t>
  </si>
  <si>
    <t>ESE</t>
  </si>
  <si>
    <t>A few clears spells overnight, breezy. The day dawned rather cloudy. Sunny spells and a couple of blustery light showers so far this morning. Further sunny spells through the day and also light blustery showers, these tending to die away by mid afternoon. Feeling cool in the fresh at times strong westerly wind.</t>
  </si>
  <si>
    <t>Light rain turned more showery after midnight, windy. The morning so far has been partly cloudy with showers in the vicinity. Very windy through the morning and early part of the afternoon with intermittent light rain. The late afternoon and early evening saw more continuous and moderate rain. Windy.</t>
  </si>
  <si>
    <t>Mild and cloudy overnight. The odd spot of rain early this morning. Cloud thinning and breaking this morning allowing bright and hazy sunny spells. Further hazy sunny spells through the day, showers broke out across the area by late afternoon. A thunderstorm with moderate to heavy rain lasting around 45 minutes occurred at this station during the early evening.</t>
  </si>
  <si>
    <t xml:space="preserve">Clear spells overnight, widespread ground frost. Clear spells this morning though sun obscured by high cloud. Ground frost. Haze. Hazy sunny spells developed through the morning. The late afternoon saw the cloud thicken hiding the sun. Light rain arrived through the evening. </t>
  </si>
  <si>
    <t>Variable cloud overnight, dry. Dawning rather cloudy, suns disc visible through a layer of altostratus. Cloud breaking this morning allowing sunny spells, cumulus bubbling up. Cloud continued to increase, turning overcast at times with showers breaking, these moderate in places locally.</t>
  </si>
  <si>
    <t>Dry, variable cloud overnight. Bright and sunny spells developing this morning. Further sunny spells through the morning, the afternoon turned more cloudy with a little drizzle towards evening.</t>
  </si>
  <si>
    <t>Cloudy and very mild overnight, a spell of light to moderate rain through the early hours. Cloudy with slight drizzle through the morning, brightening up a little by 09:00GMT. A good deal of cloud through the morning and in to the afternoon. A very brief light shower around 14:00 GMT with broken cloud and sunny spells following, feeling warm.</t>
  </si>
  <si>
    <t>Dry, clear spells overnight. Sunny spells this morning, cloud bubbling up quickly with showers breaking out locally, currently, light shower, feeling cool. Sunny spells through the day, some showers locally though staying dry here.</t>
  </si>
  <si>
    <t>A cloudy night, dry until this morning when there was a light shower around 05:30 GMT. Sunny spells developing this morning, breezy. Cloud bubbled up further through the morning and in to the afternoon with showers breaking out, some moderate.</t>
  </si>
  <si>
    <t>Clear and chilly overnight, shallow fog patches forming, vis &lt; 200 yards. Low 4.4c with 0.8c on the grass. Fog clearing quickly, sunny spells so far this morning. Staying dry with sunny spells, warm.</t>
  </si>
  <si>
    <t>Showers cleared overnight, though remaining mostly cloudy. Cloudy with outbreaks of mainly light rain this morning. Further rain, moderate at times through the morning and in to the afternoon. By late afternoon a few sunny spells developed though heavy showers also built in the area lasting in to the evening with a moderate one here accompanied by several lightening flashes and thunder.</t>
  </si>
  <si>
    <t>FEB</t>
  </si>
  <si>
    <t>MAR</t>
  </si>
  <si>
    <t>APR</t>
  </si>
  <si>
    <t>MAY</t>
  </si>
  <si>
    <t>JUNE</t>
  </si>
  <si>
    <t>JULY</t>
  </si>
  <si>
    <t>AUG</t>
  </si>
  <si>
    <t>NNE</t>
  </si>
  <si>
    <t>A mild and mostly cloudy night after the spell of light to moderate rain before midnight. Cloud breaking this morning allowing a few sunny spells. Sunny spells through the day, more breeze than of late.</t>
  </si>
  <si>
    <t>Mainly clear overnight, sunny from the word go this morning. The day continued dry with sunny spells, feeling pleasant in the sun.</t>
  </si>
  <si>
    <t>Mostly cloudy with further light to moderate rain overnight and again early this morning and intermittently close to observation. Rain now stopped. Mostly cloudy through the morning and until mid afternoon, more broken cloud by late afternoon with a few sunny spells.</t>
  </si>
  <si>
    <t>Dry overnight rather cloudy. A few hazy sunny spells this morning, tending to cloud over, just bright spells by observation. Further hazy sunny spells developed through the morning. Feeling warm by afternoon.</t>
  </si>
  <si>
    <t>Dry and mostly cloudy overnight. Dry, cloud breaking this morning allowing sunny spells, feeling chill in a keen NE wind. A rather cloudy day followed, just brief sunny spells. Feeling cool.</t>
  </si>
  <si>
    <t>Variable cloud overnight. Dawning partly cloudy, misty. Hazy sunny spells developing through the morning. A dry day followed with hazy sunny spells.</t>
  </si>
  <si>
    <t>Cloudy overnight, a little drizzle, very mild. The morning so far has been mainly cloudy with intermittent light rain / drizzle. Sunny spells, showers scattered around, a moderate one here during the late afternoon accompanied by gusty westerly wind. Mild.</t>
  </si>
  <si>
    <t>Showery rain cleared last night to mostly cloudy. Further showery rain during the early hours, clearing before dawn. Cloudy and windy so far this morning. Sunny spells, windy' odd short light shower. A clear evening followed, ground frost from mid evening.</t>
  </si>
  <si>
    <t>Clear spells developing around midnight dry. Shallow fog patches forming over near by fields. Sunny so far this morning. Sunny spells continued, staying dry, feeling much fresher than of late.</t>
  </si>
  <si>
    <t>Cloudy overnight with a short spell of light rain during the early hours. Cloud breaks developing towards dawn briefly before overcast conditions moved in from the south. Cloudy for a good part of the morning, Sunny spells developing before noon. The afternoon saw further sunny spells, showers scattered around the area too, just a short light one here during early evening.</t>
  </si>
  <si>
    <t>Clear spells developing overnight. Sunny so far this morning. Sunny spells throughout, enough cloud developing at time to produce the odd shower locally, just a few light spots of rain at this station.</t>
  </si>
  <si>
    <t>Wind Direction at OT</t>
  </si>
  <si>
    <t>Gust Direct.</t>
  </si>
  <si>
    <t>Hail</t>
  </si>
  <si>
    <t>Freezing Fog</t>
  </si>
  <si>
    <t>Total gnd frosts</t>
  </si>
  <si>
    <t>Mostly cloudy overnight with occasional light showers. Dawning partly cloudy, light shower. The morning so far has been partly cloudy with scattered showers around and a few sunny spells. Sunny spells throughout the day, also scattered showers, some heavy locally, though only a few heavy spots around midday here and just further short light showers through the afternoon.</t>
  </si>
  <si>
    <t>Cloudy overnight with further spells of rain, moderate at times. Cloudy and damp so far this morning, stopped raining. A cloudy day followed with intermittent light rain, very dull, much less windy. The evening saw a clearance spreading from the SW with the odd light shower following.</t>
  </si>
  <si>
    <t>SSW</t>
  </si>
  <si>
    <t>Difference from CET average (Hadley)</t>
  </si>
  <si>
    <t>Philip Eden CET after Gordon Manley</t>
  </si>
  <si>
    <t>Difference from CET average (Philip Eden</t>
  </si>
  <si>
    <t>Stanton</t>
  </si>
  <si>
    <t>Year: 2014</t>
  </si>
  <si>
    <t>4-5</t>
  </si>
  <si>
    <t>Dry overnight, variable cloud. Clear spells developing towards dawn, with thick fog quickly developing. Vis &lt;100 yards for a short time, then lifting to mist by observation. bright and a few sunny spells developing through the day, dry, mild.</t>
  </si>
  <si>
    <t>Clear spells for a time overnight, clouding over from the east through the early hours. Overcast so far this morning, brighter spells developing towards observation. Staying mostly cloudy, though with some brighter spells, feeling warm.</t>
  </si>
  <si>
    <t>Dry, variable cloud overnight. Bright spells so far this morning. Staying mostly cloudy with just bright spells. Dry</t>
  </si>
  <si>
    <t>Cloudy overnight, rain before midnight and through the early hours, moderate at times, temperature rising to around 6.8c by dawn. Cloudy, the rain turned light this morning, just drizzle by observation. Mist. Overcast throughout, staying misty for much of the day.</t>
  </si>
  <si>
    <t>Dry, clear spells overnight. Sunny start, warming quickly. Cloud bubbling up by mid morning, sunny spells continuing in to the afternoon, rather more cloudy by mid to late afternoon., though still bright. More sunny spells developing by early evening. Very warm.</t>
  </si>
  <si>
    <t>Clear spells overnight, variable cloud, just a little light rain. Sunny spells this morning, cloud increasing to almost overcast by afternoon, still warm. By early evening a few light showers broke out across the area, just a few spots here. The late evening saw a spells of mainly light rain.</t>
  </si>
  <si>
    <t>Cloudy damp and foggy overnight vis &lt;300 yards. no change so far this morning. Staying dull and overcast all day, a little light showery rain.</t>
  </si>
  <si>
    <t>Apart from a few cloud breaks last night and in to the early hours, which allowed a ground frost to develop, mostly cloudy with a few light showers around. Overcast so far this morning with light rain. A mainly cloudy morning followed. The afternoon saw a few bright and sunny spells, though still a good deal of cloud around, some light scattered throughout the area. The evening saw a little light rain.</t>
  </si>
  <si>
    <t>calm</t>
  </si>
  <si>
    <t>Very mild and mainly cloudy overnight. A good deal of high and medium level cloud this morning, a little slight drizzle, sun visible through a thick layer of Cirrostratus. A dry and very mild day followed, bright spells.</t>
  </si>
  <si>
    <t>Heavy showers cleared away last night leaving clear spells. Dry, sunny through the day, feeling warm despite a fresh west to north west wind.</t>
  </si>
  <si>
    <t>Clear spells overnight with a widespread ground frost developing well before midnight. This morning has been sunny so far, frost thawing. Sunny spells and scattered showers throughout the area, though only a short light one at this station during mid afternoon.</t>
  </si>
  <si>
    <t>Clear spells overnight, dry. Sunny so far this morning. Stating dry with sunny spells, cloud increased to overcast by the end of the afternoon, mild.</t>
  </si>
  <si>
    <t>Variable cloud overnight and a few light showers. The morning so far has been rather cloudy with the odd light shower around. Bright and a few sunny spells followed with scattered light showers, these continuing in to the evening.</t>
  </si>
  <si>
    <t xml:space="preserve"> Stanton Station: SOUTH DERBYSHIRE (near Burton upon Trent.)  Lat. 52°46'N Long. 1°36'W  Ht. 74m A.M.S.L.Grid Ref: SK 26500 (Paul Carfoot)</t>
  </si>
  <si>
    <t xml:space="preserve">Well the driest September on record has gone for a Burton due to last nights rather unexpected storms bringing around 45 minutes of moderate to heavy rain here, leaving 9.7mm, taking the total to 12.7mm. This now makes it the driest since 1997 (10.2mm) The records go back to 1991 here, the driest on record  was 1996 with just 8.7mm, so this September was easily on target for beating that up until last evening. 
Last nights thunderstorms moved away NE to leave a cloudy and mild night. Bright spells to start, damp underfoot, patchy shallow fog patches. Sunny spells through the day, dry.
</t>
  </si>
  <si>
    <t>Very mild variable cloud overnight, low 16.0c, though the 24 hour minimum was lower. Sunny spells so far this morning. Continued sunny spells, variable amounts of cloud. Dry.</t>
  </si>
  <si>
    <t>SSE</t>
  </si>
  <si>
    <t>Variable cloud overnight with a few showers. Cloudy this morning, with light rain, turning moderate during observation. Cloudy windy with light to moderate showery rain, little brightness. The evening so further moderate showery rain, windy.</t>
  </si>
  <si>
    <t>Clear spells developing overnight. Sunny spells this morning, warm. The afternoon saw further sunny spells though cloud increased so by late afternoon it was mostly overcast, warm, dry.</t>
  </si>
  <si>
    <t>Showers cleared away last evening. Clear spells allowing a ground frost for a time. Cloud increased through the early hours making for a cloudy start. light rain commenced around 08:00 GMT, this turning moderate by ob observation. Rain moderate at times continued through the morning. By afternoon there were a few brighter spells, also moderate showers. The showers cleared away by evening.</t>
  </si>
  <si>
    <t>Turning cloudy overnight, rain towards dawn, moderate at times towards observation. Windy. The rain continued, moderate at times until around 12:30 GMT. Cloudy through the afternoon. More Heavy showery rain by mid evening.</t>
  </si>
  <si>
    <t>Ground frost began to lift after midnight as cloud and a few light showers plus an increasing westerly wind set in raising the temperature. Partly cloudy so far this morning, bright spells. A few sunny spells through the morning. the afternoon mostly cloudy. Continuous moderate rain set in around mid evening.</t>
  </si>
  <si>
    <t>Mainly clear overnight, cooler than recently. Sunny spells so far this morning. Further sunny spells, turning more cloudy by afternoon, breezy though mild. The early evening saw a short light shower.</t>
  </si>
  <si>
    <t>Variable cloud overnight after yesterdays rain. The day dawned cloudy, damp underfoot. Bright with hazy sunny spells developing this morning. Feeling cold in the brisk NE wind. Hazy sunny spells through the morning and in to the afternoon. Showers built locally by afternoon, some heavy near by, though this station missed them, staying dry.</t>
  </si>
  <si>
    <t>Rather cloudy overnight, some cloud breaks allowed the temperature to dip low enough for a ground frost to develop. The morning so far, overcast, cold frost. The stayed overcast, light to moderate rain set in by late afternoon, this turned to snow by early evening producing a light cover around 17:30GMT.</t>
  </si>
  <si>
    <t>Variable cloud overnight, dry. Mostly cloudy this morning so far. Sunny spells developed through the morning and in to the afternoon, turning very warm.</t>
  </si>
  <si>
    <t>Cloudy overnight, haze and mist thickening back to fog, visibility &lt;300 yards by dawn. Another very murky day followed with visibility never better than 400 yards. Feeling cold too in the east to NE wind.</t>
  </si>
  <si>
    <t>Fog</t>
  </si>
  <si>
    <t>Mainly cloudy morning, sunny spells afternoon, dry.</t>
  </si>
  <si>
    <t xml:space="preserve">Moderate rain before midnight continued through the early hours and this morning until around 07:30 GMT when it turned lighter and intermittent. The rain stopped towards observation and the rest of the day remained mostly cloudy, just the odd brief bright and sunny spells through the afternoon. Showers scattered around.
</t>
  </si>
  <si>
    <t>A few clear spells early last evening soon gave way to low cloud and misty conditions. Dawning cloudy and misty. Much the same at observation with an additional few spots of rain. Further intermittent light to moderate rain through the day, turning more continuous by early evening. Feeling cool.</t>
  </si>
  <si>
    <t>Clear spells overnight, turning cloudy for a short time before dawn before a clearance arrived around sun rise. dry, sunny spells so far this morning. A dry day followed with sunny spells, feeling cooler in a moderate NE wind.</t>
  </si>
  <si>
    <t>Dry and clear overnight. Sunny so far this morning. Bright and sunny spells through the day.</t>
  </si>
  <si>
    <t>Further showery rain overnight, mild, windy at times. Mostly cloudy this morning, just the odd small break. Some sunny spells through the day, though a good deal of cloud also with showers locally, especially by afternoon, though these were mostly light. Windy in showers.</t>
  </si>
  <si>
    <t>WNW</t>
  </si>
  <si>
    <t>Clear spells overnight, shallow mist for a time this morning, sunny spells. Staying dry with hazy sunny spells.</t>
  </si>
  <si>
    <t>Cloudy and very mild overnight, turning misty with slight drizzle. No change so far this morning. Staying overcast, dull too for the most part, dry apart from slight drizzle early this morning.</t>
  </si>
  <si>
    <t>Clear for a time last night, low cloud and mist rolled in for the North Sea during the early hours, this thinning and breaking soon after sunrise. Temperature rising quickly this morning in prolonged sunshine. Mostly sunny through the day, feeling hot again despite a fresh NE wind.</t>
  </si>
  <si>
    <t>Dry, clear spells overnight. Sunny spells to start this morning, clouding over by late morning with jus bright spells. The afternoon saw the cloud breaking at times allowing a few sunny spells. The early evening more overcast once again with a few spots of rain, this turning more continuous for a couple of hours by mid evening.</t>
  </si>
  <si>
    <t>Mostly cloudy overnight, mild. Mostly cloudy this morning, brighter spells. Cloudy and dry throughout, mild.</t>
  </si>
  <si>
    <t>Clear spells until just after midnight, clouding over with some slight drizzle. Mostly cloudy so far this morning, humid, damp underfoot after early drizzle. Cloudy for the most part with slight drizzle at times through the morning. The afternoon saw the glimpse of the sun, feeling warm and humid.</t>
  </si>
  <si>
    <t>Variable cloud overnight with a short sharp shower through the early hours. Bright with hazy sunny spells this morning. Further sunny spells until late morning then turning overcast, staying dry here, though just the odd shower locally, a few brief sunny spells towards evening. Feeling cooler than of late.</t>
  </si>
  <si>
    <t>Drought</t>
  </si>
  <si>
    <t>Light rain continued last night, turning moderate at time before midnight, through the early hours the rain turned heavy before dying out around 03:00 GMT. Turning less mild. The morning so far has been clear, feeling cool in the wind. Mainly sunny through the day, feeling cool in the fresh at time strong westerly wind, just the odd very light shower around.</t>
  </si>
  <si>
    <t>Clear spells developing overnight, touch of ground frost. Bright and mainly sunny start, though with fog in the lowest part of the Trent valley. Sunny spells continued through the day, turning quite mild.</t>
  </si>
  <si>
    <t>Clear overnight, widespread frost. Low -1.8c with -7.1c on the grass. At observation, shallow freezing fog drifting around from near by fields. Visibility ranging from &lt;100 yards to around 500 yards in short spaces of time. Clear sky visible overhead. Fog dispersed quickly leaving a sunny day, cooler than of late, frost persisting in shade.</t>
  </si>
  <si>
    <t>2-3</t>
  </si>
  <si>
    <t>Mostly clear overnight with a widespread moderate frost. Coldest night of the season and this year so far, -3.5c in the screen with -6.0c on the grass. Sunny so far this morning, frosty. Sunny spells, more high cloud around by mid afternoon. Ground frost persisting in shaded areas for much of the day.</t>
  </si>
  <si>
    <t>Clear spells overnight, widespread frost, also thick freezing fog, visibility &lt;100 yards. This morning, frost, shallow thick freezing fog, vis still &lt;100 yds, though sky visible overhead revealing a a good deal of Cirrostratus. Freezing persisted most of the morning. Cloud increased by afternoon and the fog cleared allowing the temperature to climb above freezing to around 4.2c by 18:00 GMT</t>
  </si>
  <si>
    <t xml:space="preserve">After last evenings rain, a mostly cloudy and night, just a little light rain through the early hours. A cloudy morning so far with light rain setting in around 10:15 GMT Further rain during the morning, mainly light, just the odd moderate burst. The afternoon saw the cloud break up allowing sunny spells, feeling warm and humid, despite reading cooler than recently on the thermometer. </t>
  </si>
  <si>
    <t>Clear spells for a time last night, turning more cloudy before midnight. The morning dawned mostly cloudy, odd spot of rain. A cloudy day followed with just the odd spit of rain. The evening remained cloudy with a little light rain.</t>
  </si>
  <si>
    <t>Variable cloud overnight, dry. Sunny spells to observation, mid level cloud increasing. Initial cloud soon thinned and broke allowing a dry day with sunny spells.</t>
  </si>
  <si>
    <t>Clear spells overnight, enough of an easterly breeze prevented the temperature falling below 2.7c. Sunny spells so far this morning. A dry and mainly sunny day followed.</t>
  </si>
  <si>
    <t>Calm</t>
  </si>
  <si>
    <t>Another mild night, cloudy. Outbreaks of light to moderate rain through the early hours. Cloudy this morning, continuous moderate rain over last 45 minutes. Further moderate rain for a time after observation, the rain cleared by around 10:00 GMT with sunny spells following by afternoon. Very mild.</t>
  </si>
  <si>
    <t>Cloudy and misty overnight, a spell of light rain through the early hours. Overcast and dull this morning, slight drizzle. Staying mostly dull and cloudy, the late afternoon saw more broken cloud, was to late to allow any brightness.</t>
  </si>
  <si>
    <t>Light rain overnight and for a time through the early hours stopping around 02:00 GMT. Continuous moderate rain from around 06:30 till 09:00 GMT this morning, currently, just after observation, light drizzle. Further moderate rain of a showery nature through the morning and in to the early afternoon. From late afternoon sunny spells developed with a few scattered showers around, turning very windy. early evening saw a batch of brief moderate to heavy blustery showers around this station.</t>
  </si>
  <si>
    <t>Variable cloud overnight, dry. Overcast so far this morning. Mostly overcast through the day apart from a little sunshine during mid afternoon, overcast conditions returned quickly. The evening saw a short light shower.</t>
  </si>
  <si>
    <t>Mostly clear overnight. Hazy sunny spells so far this morning. Turning hot by afternoon in continued sunny spells, these hazy at times with varying levels of high and medium cloud. The evening turned cloudy with the odd spot of rain before dark.</t>
  </si>
  <si>
    <t>Variable cloud overnight, dry. Sunny spells developing this morning. Turning cloudy and quite dull at times through the morning, though no rain noted. The afternoon saw a clearance arrive from the west allowing good sunny spells. Feeling warm.</t>
  </si>
  <si>
    <t>Dry, a few clear spells last night, turning more cloudy through the early hours. Bright spells to observation. A dry day followed with bright and brief sunny spells.</t>
  </si>
  <si>
    <t>Partly cloudy overnight, dry. Some bright and sunny spells developing this morning. Further sunny spells through the day, though large amounts of cloud showers around too. The late afternoon saw a moderate showers here lasting around 15 minutes, further showers continued in to the evening.</t>
  </si>
  <si>
    <t xml:space="preserve">Further light rain last, stopping before midnight. There was another short spells of light rain commencing around 06:00 GMT lasting around 40 minutes. At observation, cloud thinning and breaking, bright spells. Good sunny spells developed, dry. </t>
  </si>
  <si>
    <t>Dry and mostly cloudy overnight. Rather cloudy and dry, bright spells, more cloud breaks appearing towards observation allowing sunny spells. Further sunny spells developed through the morning though becoming increasingly cloudy with intermittent light rain by early afternoon, though not amounting to much, a few continued bright spells. The evening saw a spells of more continuous light rain to moderate rain.</t>
  </si>
  <si>
    <t>Mostly cloudy overnight, odd light shower. Dawning cloudy, damp underfoot. Little change so far this morning, the odd light shower, cloudy. Remaining cloudy through the morning and in to the early afternoon with intermittent light rain. By mid afternoon there were a few sunny spells, but moderate showers broke out quickly across the area, these lasting in to the evening.</t>
  </si>
  <si>
    <t xml:space="preserve">Clear and chilly overnight, low 5.2c with 1.0c on the grass, so not far off a ground frost. Sunny spells, cloud increasing towards observation. Rather cloudy through the morning with the odd short light shower. the afternoon saw sunny spells develop, though still with the odd light shower, just a few spots fell here. </t>
  </si>
  <si>
    <t>A mainly cloudy night with the odd light shower. More moderate showers early on this morning. At observation, overcast, damp underfoot, rain in the vicinity. Mostly cloudy throughout, no further showers at this location, milder than expected.</t>
  </si>
  <si>
    <t>Clear for a time last night, clouding over through the early hours. Cloud breaking this morning allowing some bright and sunny spells. Turning very warm by afternoon in continued sunny spells, though cloudy at times, especially by late afternoon and in to the evening, some showers in the vicinity, though just the odd spot of rain here.</t>
  </si>
  <si>
    <t>Variable cloud overnight, breezy, becoming more generally cloudy through the early hours, dry. At observation, overcast, dull, though still dry. Rain set in, moderate at time before just before lunch, continuing through the afternoon. The early evening saw heavy bursts, accompanied by a gusty south to SE wind.</t>
  </si>
  <si>
    <t>Windy, mostly cloudy overnight with the odd light shower. Dawning overcast, light shower. Further light showers this morning and brief sunny spells, breezy. The continued with frequent light to moderate blustery showers, feeling cool.</t>
  </si>
  <si>
    <t xml:space="preserve">Variable cloud overnight with temperatures hovering close to freezing for the most part. Low -0.2c with -4.9c on the grass. At observation bright, High and mid level cloud increasing, frosty. The frost slowly cleared through the morning. Bright and hazy sunny spells through the day. Rain set in by early evening. </t>
  </si>
  <si>
    <t>Frosts at 09:00</t>
  </si>
  <si>
    <t>Total Rain days</t>
  </si>
  <si>
    <t>1mm or more</t>
  </si>
  <si>
    <t>Mean</t>
  </si>
  <si>
    <t>N</t>
  </si>
  <si>
    <t>NE</t>
  </si>
  <si>
    <t>E</t>
  </si>
  <si>
    <t>SE</t>
  </si>
  <si>
    <t>S</t>
  </si>
  <si>
    <t>SW</t>
  </si>
  <si>
    <t>Dry mild and cloudy overnight. The morning so far has been overcast and misty, light rain started close to observation, then stopped again soon afterwards. the day continued overcast, feeling cooler than of late. Showers broke out in the area by mid afternoon, though only a light one noted at this station.</t>
  </si>
  <si>
    <t>Turning clear overnight, cooler than recently. Sunny spells this morning, cumulus bubbling up. Sunny spells through the day, though rather cloudy at times during the afternoon.</t>
  </si>
  <si>
    <t>Dry, cloudy and very mild overnight. Mostly cloudy a few brighter spells this morning, breezy. Little change through the day, though very mild, dry.</t>
  </si>
  <si>
    <t>Some clear spells overnight, also a light shower through the early hours. Sunny spells this morning, cloud increasing toward observation, shower threatening. The morning and early afternoon mainly cloudy with a couple of light showers. By mid afternoon a few sunny spells developed.</t>
  </si>
  <si>
    <t>Light to moderate rain cleared before midnight. Clear spells developed through the early hours allowing a ground frost. Dawning clear, sunny so far this morning, ground frost. Sunny spells through the morning, turning windy. A few light showers around by the end of the morning. The afternoon saw a good deal more cloud with showery light to moderate rain before dusk, this continued till around mid evening.</t>
  </si>
  <si>
    <t>Light rain turned moderate and briefly heavy through the early hours before stopping around 02:00 GMT. Clear spells this morning a few showers in the locality. Cooler than recently. Sunny spells through the day, just the odd shower in the vicinity.</t>
  </si>
  <si>
    <t>Dry, clear spells overnight. Sunny so far this morning. Remaining dry with sunny spells, feeling warm.</t>
  </si>
  <si>
    <t>Further intermittent light rain continued overnight, turning more continuous through the early hours. The morning so far has been overcast with continuous light drizzle. The day continued overcast, dull and misty with intermittent light rain and drizzle, staying wet underfoot until early evening. Cool.</t>
  </si>
  <si>
    <t>Cloudy and mild overnight with intermittent light rain.  Mainly cloudy this morning with light rain, intermittently moderate. Some brighter spells developing towards observation. A few brighter spells, but mostly a good deal of cloud with light showers scattered around. Mild. The evening saw a clearance spread from the south-west.</t>
  </si>
  <si>
    <t>Mild and cloudy overnight, turning foggy, vis &lt;200 yards. Fog and low cloud thinning through the morning. At observation, bright and sunny spells developing. Intermittent low cloud spreading from the east through day, sunny spells in between.</t>
  </si>
  <si>
    <t>Comments</t>
  </si>
  <si>
    <t>Max Temp c</t>
  </si>
  <si>
    <t>Snow Depth cm</t>
  </si>
  <si>
    <t>Dry, clear spells developing after midnight. This morning, bright and sunny spells so far. Turning cloudy at times, though still sunny spells, very mild.</t>
  </si>
  <si>
    <t>Frost slowly lifted overnight as high cloud and the wind increased to moderate from the south. A few cloud breaks early on this morning, now mostly cloudy. Mostly cloudy throughout, milder than of late, just the odd spit of rain by early evening. A short spells of light rain followed my mid evening.</t>
  </si>
  <si>
    <t>Clear spells overnight, ground frost, sunny so far this morning. A dry and mainly sunny day followed, feeling mild.</t>
  </si>
  <si>
    <t>Showers in the are cleared last night leaving it cloudy and mild. This morning so far has been mainly cloudy with bright spells, dry. Mostly cloudy though the day, staying dry, very mild.</t>
  </si>
  <si>
    <t>Dry, clear spells overnight, breezy. Some bright and sunny spells this morning, cloud increasing to overcast at times, showers threatening. A good deal of cloud throughout, just a few bright and sunny spells, the odd drizzly shower.</t>
  </si>
  <si>
    <t>Clear spells overnight, thick fog and frost forming through the early hours. Visibility &lt;100 yards. Little change by observation. The fog slowly thinned through the mrning allowing sunny spells around lunch time. The after saw further hazy sunny spells mid level cloud arrived around mid afternoon hiding the sun.</t>
  </si>
  <si>
    <t>Clear spells overnight, though low cloud mist again rolled in from the North Sea through the early hours making for a cloudy start. Cloud thinning and breaking through the morning allowing sunny spells, though a slower process than yesterday, hazy, visibility reduced to around 3 miles. Breezy. Good sunny spells throughout, hot.</t>
  </si>
  <si>
    <t>Clear spells overnight, enough of a southerly breeze prevented the temperature falling below 5.1c. Medium and high level cloud increasing this morning, hazy sunshine for a short time before cloud thickened further producing light rain by observation. Light rain continued through the morning turning moderate to heavy at times by afternoon, the rain finally stopped around 15.00 GMT, leaving a cloudy and damp end to the day, Mild.</t>
  </si>
  <si>
    <t>Variable cloud overnight, showers, some moderate commenced through the early hours, clearing just after dawn. Sunny spells so far this morning. Sunny spells, a good deal of cloud at times with showers in the area, just a short one her giving a few heavy spots. The late afternoon and early evening saw more in the way of sunshine.</t>
  </si>
  <si>
    <t>Clear spells, mild, dry overnight. Sunny spells so far this morning. Quickly turning hot in further sunny spells. By mid afternoon high and mid level cloud thickened turning the sun hazy. By early evening showers were breaking out across the area,  a few rumbles of thunder heard her, though only a little light rain noted at this station.</t>
  </si>
  <si>
    <t>1971-2000 CET Average (Hadley)</t>
  </si>
  <si>
    <t xml:space="preserve">Cloudy and mild overnight with the odd light shower around 06:00 GMT. Dull, damp, misty and drizzly so far this morning. Mostly cloudy with just the odd brief sunny spells around mid afternoon, showers in the vicinity, though none fell at this station. </t>
  </si>
  <si>
    <t>Cloudy and turning windy overnight. Some showery rain through the early hours. The day dawned windy and mostly cloudy. Sunny spells through the morning, cloud building to the NW, showers threatening. Blustery showers were frequent through the day with sunny spells in-between, winds gusts in and near showers close to gale force at times. Feeling much cooler with sharp drops of temperature in showers.</t>
  </si>
  <si>
    <t>Variable cloud overnight, thick fog &lt;100 yards developing for a time this morning before lifting in to low cloud. Low cloud breaking and thinning through the morning allowing sunny spells, still misty at observation. Sunny spells until early afternoon when mostly cloudy conditions arrived from the west. Feeling warm.</t>
  </si>
  <si>
    <t>Clear spells overnight, dry. Variable cloud and sunny spells this morning. Turning more cloudy through the afternoon with only brief hazy sunny spells. overcast by early evening, by mid evening there was a little light rain.</t>
  </si>
  <si>
    <t>Clear spells for a time overnight allowing a ground frost to develop, before cloud increased around  02:00 GMT. Mostly cloudy and misty to start this morning, some bright spells, visibility improving slightly towards observation. A mostly cloudy day followed with showers spreading in from the NE, these were moderate locally, a short moderate shower of soft hail was noted her during late afternoon producing a temporary light cover of grapules.</t>
  </si>
  <si>
    <t>Moderate to heavy rain set in around midnight continuing through to around dawn, a clearance followed around 06:00 GMT, very mild.  A few sunny spells this morning, though cloud building again with light showers in the vicinity around observation. Sunny spells developed through the morning and continued in to the afternoon. A few showers broke out locally, though only a few heavy spots of rain around the edge of a shower here. Warm.</t>
  </si>
  <si>
    <t xml:space="preserve">Staying very mild and cloudy overnight, misty, again no change so far this morning. Mostly overcast and dry. A little brightness towards late afternoon. </t>
  </si>
  <si>
    <t xml:space="preserve">Outbreaks of light to moderate rain last night and again through the early hours, mild. Rain this morning moderate at times, stopped around 08:00 GMT. Bright and brief sunny spells developed through the morning and in to the afternoon, though always a good deal of cloud. </t>
  </si>
  <si>
    <t>Very mild and windy overnight, dry. Windy, overcast so far this morning. The day continued with little change. The evening saw a little light drizzle.</t>
  </si>
  <si>
    <t>Moderate to heavy rain turned lighter and more showery last night, but with continued near gale force SE winds. Further odd light shower through the early hours, with near gales continuing. The morning so far has been mainly cloudy with light showers, very windy with near gale force southerly gusts. A mostly cloudy day followed with sharp and blustery showers, brief sunny spells, windy. The evening saw more broken cloud and becoming much less windy.</t>
  </si>
  <si>
    <t>A few cloud breaks last night, turning cloudy and misty through the early hours with a little drizzle. Mist thickening to fog around dawn, vis &lt;300 yards. Low cloud and fog lifting by 08:00 GMT, sunny spells towards observation. Some bright and sunny spells continuing, though rather a lot of cloud at time, just a few spots of rain around early afternoon.</t>
  </si>
  <si>
    <t>A few cloud breaks last evening gave way to further overcast conditions around midnight. Dry, mild. Rather cloudy this morning, a few brighter spells. Sunny spells developing, feeling warm. Turning cloudy by early evening.</t>
  </si>
  <si>
    <t>Daily Rain mm</t>
  </si>
  <si>
    <t>Barometer
Pressure mb 09:00</t>
  </si>
  <si>
    <t>Wet</t>
  </si>
  <si>
    <t>Dew Point</t>
  </si>
  <si>
    <t>Humidity</t>
  </si>
  <si>
    <t>Cloud Cover (Oktas)</t>
  </si>
  <si>
    <t>Max Gust mph</t>
  </si>
  <si>
    <t>Wind Speed mph aver</t>
  </si>
  <si>
    <t>Grass min Temp</t>
  </si>
  <si>
    <t>snowfall</t>
  </si>
  <si>
    <t>After last nights spells of moderate rain, cloudy and very mild, low 15.6c. No change so far this morning, damp underfoot. Mostly cloudy with a few brighter spells especially by mid afternoon, very mild.</t>
  </si>
  <si>
    <t>Variable cloud over night. rather cloudy so far, moderate shower towards observation. A few brighter spells this morning before further light to moderate showers through the late afternoon, clearing by evening.</t>
  </si>
  <si>
    <t>Clear spells for a time last, turning cloudy and misty around midnight. This morning so far has been overcast, misty. Brightening up through the morning, hazy sunny spells developing. The afternoon saw further sunny spells. By late afternoon it turned mostly cloudy with, though remained dry here.</t>
  </si>
  <si>
    <t>Another dry night, variable cloud. Sunny spells through the morning and in to the afternoon. Feeling quite hot by afternoon.</t>
  </si>
  <si>
    <t>A mild and cloudy night, showery light to moderate rain, especially through the early hours. Cloudy and mild, damp underfoot so far this morning. Mainly cloudy throughout with the odd light shower through the afternoon. feeling mild despite a fresh southerly wind.</t>
  </si>
  <si>
    <t>Moderate rain continued over night eventually stopping around 04:00 GMT. Turning very mild. Rather cloudy this morning, cloud breaking a little towards reading time. Cloudy with a few brighter and brief sunny spells through the day. Moderate drizzle commenced by early evening.</t>
  </si>
  <si>
    <t>Clear for a time last night with ground frost, turning more cloudy later in the evening and the frost lifted. A few cloud breaks through the early hours allowed frost to reform at times. This morning, mostly cloudy, dry. Staying cloudy and dry for the rest of the day.</t>
  </si>
  <si>
    <t>Clear and frosty overnight. Sunny spells so far this morning, frosty. Mainly sunny through the day, dry. Ground frost quickly set in around dusk.</t>
  </si>
  <si>
    <t>Another cloudy and mild night, dry. Lower humidity than recently. Cloud breaking through the morning allowing sunny spells for the rest of the day. Ground frost setting in by mid evening.</t>
  </si>
  <si>
    <t>Cloudy, dry and mild overnight. This morning, overcast, slight drizzle. Cloudy and dull for the rest of the day with the temperature falling slightly.</t>
  </si>
  <si>
    <t>Clear spells overnight, widespread ground frost, turning cloudy from the NE around dawn. A dry and cloudy morning with the odd bright spells developing towards observation. A good deal of cloud for the most part. By late afternoon in to the early evening more broken cloud arrived from the NE allowing sunny spells to end the day. Again feeling chilly in the brisk NE wind.</t>
  </si>
  <si>
    <t>Cloudy overnight. Light to moderate rain through the early hours. Cloudy with intermittent mainly light rain with just the odd moderate burst so far this morning. Remaining cloudy through the day with intermittent light rain. The rain died out through the evening.</t>
  </si>
  <si>
    <t>Windy overnight with further spells of light to moderate rain. Clearance arriving by dawn. Clear, sunny so far this morning. Sunny spells, cloud building enough at times producing the odd light shower. Mild, though windy.</t>
  </si>
  <si>
    <t>Clear spells overnight. A few brighter spells though cloud increasing this morning with short light shower around 07:30GMT. At observation, cloud breaking allowing sunny spells. Sunny spells, cloud building at time with further showers breaking out in the area, though no more fell at this station.</t>
  </si>
  <si>
    <t>Clear spells and cold with a widespread frost overnight. High and medium level cloud increasing from the SW well before dawn. This morning so far, mostly cloudy, dry. Cloudy and dry and feeling chilly for the most part of the day, especially in the increasing SW wind. The temperature began to rise through the afternoon and reached the mild category by around 18:00 GMT The evening saw a little light rain, this turning moderate for a short time before midnight. Windy.</t>
  </si>
  <si>
    <t>Cloudy and damp overnight, a little light rain. Overcast this morning with intermittent light rain, suns disc visible through layer of Altostratus. Cloudy most of day with intermittent light rain. Drier by evening though overcast. Cool for late May.</t>
  </si>
  <si>
    <t>Clear and chilly overnight, widespread ground frost. Sunny so far this morning, ground frost thawing. Hazy sunny spells through the morning, the after rather more cloudy, especially to the SW hiding the sun. Feeling cool.</t>
  </si>
  <si>
    <t>Cloudy overnight, a spell of moderate rain commencing around 04:00 GMT, stopping around 07:30 GMT. At observation, mostly cloudy, some small breaks, ground wet. Rather cloudy with a few sunny spells through the late morning and in to the early afternoon. A few showers around by mid and late afternoon.</t>
  </si>
  <si>
    <t>Dry, variable cloud overnight. A good deal of cloud at time this morning, a few bright and brief sunny spells developing close to observation. Sunny spells through the day, also showers, a couple briefly moderate.</t>
  </si>
  <si>
    <t>Light showers cleared away last night to clear spells. Widespread ground frost. At observation, cloud increasing through the morning, bright spells, ground frost. The morning quickly turned overcast. By early afternoon there were a few light spots of rain, this turned more continuous and moderate through the evening. Turning windy.</t>
  </si>
  <si>
    <t>WSW</t>
  </si>
  <si>
    <t>OCT</t>
  </si>
  <si>
    <t>NOV</t>
  </si>
  <si>
    <t>DEC</t>
  </si>
  <si>
    <t>AVERAGE</t>
  </si>
  <si>
    <t>CET</t>
  </si>
  <si>
    <t>Light showers eventually cleared last night, some cloud breaks following allowing a slight ground frost. More light showers moved in to the area before dawn. At observation, rather cloudy, wet underfoot. Sunny spells and showers through the day, the showers only light in this location. Some light showers continuing in to the evening.</t>
  </si>
  <si>
    <t>Dry. clear spells overnight. Sunny spells for a time this morning before clouding over around 08:00 GMT. Staying overcast through the morning, by early afternoon the cloud began to break allowing sunny spells, though still rather cloudy at times. Warm.</t>
  </si>
  <si>
    <t>Light to moderate rain continued last night through to the early hours. A clearance arrived around 03:00 GMT. The morning so far has been clear, damp under foot. Sunny spells through the day, turning cloudy towards evening with showery rain.</t>
  </si>
  <si>
    <t>3-4</t>
  </si>
  <si>
    <t>Ground frost cleared last evening as cloud increased from the west, with temperatures rising in to the mild category before midnight. Around dawn a short spell of light to moderate rain, has now stopped and cloud breaks appearing at observation. Sunny spells developed through the morning and continued in to the afternoon, a few brief showers scattered around, temperature falling through the day to around 4c by late afternoon, so feeling quite cool by then, especially in the moderate to fresh westerly wind.</t>
  </si>
  <si>
    <t>Light rain and drizzle cleared after midnight, staying cloudy. The maximum temperature for the 24 hour period occurred during the early hours (3.3c) The morning so far has been overcast, feeling cold in a force 3-4 SE wind. Overcast morning, light to moderate rain set in around lunch time continuing through the afternoon. Turning windy.</t>
  </si>
  <si>
    <t>A few light showers and clear spells overnight, slight ground frost. Variable cloud so far this morning and a few sunny spells, feeling chilly. Some sunny spells but a good deal of cloud at times with squally showers scattered around these turning to sleet in heavier bursts. High 9c briefly during the early afternoon in sunshine, though much lower in showers and hovering around 6-7c for the most part.</t>
  </si>
  <si>
    <t>Light rain died out before midnight leaving a cloudy night. This morning has been overcast with the odd light snow flake. Staying overcast throughout with slight sleet and snow, during mid afternoon there was a short spells of moderate sleet, turning to rain before evening. The evening continued overcast with intermittent light rain and drizzle.</t>
  </si>
  <si>
    <t>Clear spells before midnight, then clouding over with some intermittent light drizzle through the early hours, mild. Cloudy so far this morning, damp underfoot. Remaining cloudy throughout, windy, intermittent light drizzle. Again very mild.</t>
  </si>
  <si>
    <t>Mostly cloudy overnight, a little light rain through the early hours. Feeling fresher, sunny spells developing this morning, more cloud bubbling up towards observation. Continued sunny spells though large amounts of cloud at times. Dry.</t>
  </si>
  <si>
    <t>Light rain died out last night with clear spells following after midnight allowing a ground frost to develop. At observation, sunny, ground frost. Sunny spells and variable cloud. The late afternoon saw cloud increase. The evening saw a spell of light to moderate rain.</t>
  </si>
  <si>
    <t>Rain cleared away well before midnight leaving clear spells. Low -0.4c with -4.9c on the grass. The morning so far, clear and frosty, icy underfoot. Sunny spells through the morning, though turning increasingly hazy as high cloud advanced. The afternoon rather cloudy. The evening saw a spells of light to moderate rain.</t>
  </si>
  <si>
    <t>Cloudy and mild overnight. Showery light to moderate rain around dawn, clearing before 07:00GMT. At observation, overcast, damp underfoot. Mostly cloudy throughout, intermittent light or moderate rain, especially through the afternoon. Turning clear by early evening.</t>
  </si>
  <si>
    <t>Dry overnight, mild, clear spells. Sunny spells so far this morning. Another very warm day with good sunny spells followed.</t>
  </si>
  <si>
    <t>Rather cloudy overnight, a few light showers, windy. More light showers this morning, well broken cloud. Cloud increased through the day reducing sunshine to a watery glow. Light to moderate rain set in around 16:45 GMT continuing in to the night turning moderate at times.</t>
  </si>
  <si>
    <t>Winds increased fresh to strong SE last night accompanied by a spell of light rain around midnight. Falling light SW after midnight, then backed SE increasing strong though the early hours. Cloudy and mild throughout. The morning has seen the cloud clearing allowing sunny spells. There were further sunny spells but also a good deal of cloud which produced showers, some of these heavy locally, though here just short and only briefly moderate. Windy.</t>
  </si>
  <si>
    <t>Clear spells for a time last night, cloud increasing after midnight with a little light showery rain. Rather cloudy start, low cloud thinning for a time around dawn, cloud returning again towards observation, bright spells. Further bright spells, though a good deal of cloud around at times with a couple of light short showers during late afternoon and early evening.</t>
  </si>
  <si>
    <t>Some clear spells for a time last evening, clouding over before midnight. Moderate rain set in just before dawn. The rain became light and intermittent around 06:00 GMT. At observation, rain stopped, sunny spells developing. Cloud returned shortly after observation with showers breaking out across the area, these turned moderate and heavy locally.</t>
  </si>
  <si>
    <t>Mainly clear overnight, widespread ground frost. Sunny to observation, warming up quickly. Dry and mainly sunny, just small amounts of cumulus forming.</t>
  </si>
  <si>
    <t>Dry, variable cloud overnight. Hazy sunny spells this morning. Hazy sunny spells through the day, very warm for late September.</t>
  </si>
  <si>
    <t>Mostly cloudy after last nights showers cleared away. Dawning overcast and misty, little change through the morning to obs. The cloud began to thin and break through the morning allowing hazy sunny spells from late morning through to the afternoon.  Feeling quite warm despite a fresh east-NE wind. The late afternoon and in to the evening turned cloudy with a short moderate shower during late evening.</t>
  </si>
  <si>
    <t>Dry, clear spells overnight. Sunny spells so far this morning. Cloud bubbled through the morning, by afternoon it was rather cloudy at times, though still with a few sunny spells. Dry.</t>
  </si>
  <si>
    <t>Staying mostly cloud after last evenings rain until after midnight. A clearance arrived from the west around dawn. Clear and sunny so far this morning. Sunny spells, also a good deal of cloud at times with a few scattered sharp showers with hail developing around the area, only the odd light one noted at this station. Feeling chilly in the fresh westerly wind.</t>
  </si>
  <si>
    <t>Moderate to heavy rain continued until around 22:00 GMT last night. Clear spells developed before midnight allowing a ground frost to form through the early hours. Sunny so far this morning, ground frost. Staying dry here with sunny spells.</t>
  </si>
  <si>
    <t>Dry and mild overnight, variable cloud. Mostly cloudy so far this morning, a few brighter spells developing. By late morning sunny spells developed for an hour or so with the afternoon seeing bright spells and increased cloud. Dry. Feeling somewhat cooler.</t>
  </si>
  <si>
    <t>Clear and chilly overnight, low 3.0c with 0.5c on the grass. Shallow fog forming, vis &lt;300 yards. Fog thinning to mist by observation, sunny. Staying fine with sunny spells, feeling pleasantly warm by afternoon.</t>
  </si>
  <si>
    <t>Turning mainly dry overnight, mild and cloudy. Light rain commenced around 07:30 GMT, currently continuous light rain. Continuous light rain continued through the morning, turning moderate through the afternoon and in to the early evening, the rain turned lighter before stopping around 18:30 GMT.</t>
  </si>
  <si>
    <t>Light rain cleared away before midnight leaving a mainly cloudy night. A few cloud breaks occurring around dawn. Partly cloudy and dry so far this morning. A few bright and sunny spells through the day, the late afternoon saw a short though moderate shower. The evening saw clear spells developing, ground frost setting in by early evening.</t>
  </si>
  <si>
    <t xml:space="preserve">Continuous moderate rain cleared just before midnight. Cloudy through the early hours with a few clear spells arriving an hour or so before dawn, allowing a touch of ground frost, though still the odd light shower around. At observation, mostly cloudy, damp underfoot. Some bright spells, but also a good deal of cloud through the morning, the afternoon saw heavy showers breaking out with a thunderstorm occurring at this location during mid afternoon accompanied by a strong and squally wind. </t>
  </si>
  <si>
    <t>Dry variable cloud overnight. Mild. Sunny spells this morning, warm. Good sunny spells through the day, turning very warm by afternoon.</t>
  </si>
  <si>
    <t>Clear spells for a time overnight, turning overcast through the early hours. Overcast so far this morning. Mostly cloudy throughout, a few bright and brief sunny spells for a time during the afternoon, dry.</t>
  </si>
  <si>
    <t>Variable cloud overnight with the odd light shower. Low 0.1c with -3.0c on the grass. Light showers here this morning, some moderate to heavy in the vicinity. Feeling cold. Sunny spells through the rest of day and a good scattering of showers, though this station only caught an odd light one.</t>
  </si>
  <si>
    <t>Cloudy with intermittent light rain overnight and through the early hours with a short spell of more moderate rain around dawn. The morning so far has been dull and overcast, intermittent drizzle. Overcast throughout with spells of light to moderate rain. There was also a spell of moderate to heavy rain during mid afternoon.</t>
  </si>
  <si>
    <t>Clear spells overnight, again chilly for the middle of August, low 5.1c with 1.9c on the grass. Hazy sunny spells through the morning. so far this morning. Cloud increased further through the afternoon with only watery sun and bright spells. Feeling warmer, light wind.</t>
  </si>
  <si>
    <t>Turning mostly cloudy overnight. Overcast so far this morning, dry, southerly wind increasing. Rain set in shortly after the observation, turning moderate at times. The afternoon saw more rain, again moderate bursts, accompanied by a strong to gale force southerly wind. The evening saw the rain clear, but the now westerly wind continued to gust to gale force.</t>
  </si>
  <si>
    <t>Rain moderate at times last night, continuing through to the early hours. The rain died out before dawn. At observation, cloudy, some brighter patches appearing. Damp underfoot. Bright and sunny spells developed through the morning continuing in to the afternoon, enough cloud around also to produce scatted light showers, these continuing well in to the evening.</t>
  </si>
  <si>
    <t>Mild, cloudy overnight, just the odd spot of rain. Bright and sunny spells this morning giving way to mostly overcast around 08:00 GMT. Rather cloudy through the morning with bright spells. The afternoon saw more broken cloud allowing some warm sunshine. Dry.</t>
  </si>
  <si>
    <t>Mostly cloudy overnight, dry. Cloud thinning and breaking allowing sunny spells this morning. Cloud increasing and decreasing from overcast to bright spells through the morning. Mid afternoon saw the odd spot of light rain. More broken cloud by the end of the afternoon with a few sunny spells.</t>
  </si>
  <si>
    <t>Cloudy overnight, a little light rain through the early hours. Cloudy so far this morning, damp underfoot. Rain set in around 09:30GMT and quickly turned moderate to heavy continuing intermittently until mid afternoon. The early evening saw some late sunny spells. More moderate showery rain around 21:00 GMT.</t>
  </si>
  <si>
    <t>Dry, clear spells overnight, sunny so far this morning. Staying fine all day with good sunny spells, feeling very warm.</t>
  </si>
  <si>
    <t>Dry and cloudy overnight, no change so far this morning. Mostly cloud, a few bright spells around lunch time. Cloud thickening again by late afternoon with rain setting in around teatime, this moderate at times through the evening.</t>
  </si>
  <si>
    <t>Very windy until after midnight, slowly becoming less windy through the early hours. Sunny spells so far this morning. Sunny spells through the morning and in to the afternoon. Showers scattered around with a short blustery hail shower here around 14:00 GMT The evening saw clear spells.</t>
  </si>
  <si>
    <t>6-7</t>
  </si>
  <si>
    <t>Apart from a few cloud breaks early last night, a cloudy night, turning misty, mild. Staying cloudy and damp all day, odd spit of rain.</t>
  </si>
  <si>
    <t>Variable cloud overnight, very mild. Light shower though the early hours. Dawning partly cloudy. Some light to moderate showery rain this morning for around 30 minutes, currently bright, feeling warm and humid. A few bright and sunny spells through the morning and in to the early afternoon, though a good deal of cloud threatening showers.</t>
  </si>
  <si>
    <t>Clear spells overnight, ground frost. Sunny so far this morning, warming rapidly. The day saw unbroken sunshine, becoming rather warm by afternoon.</t>
  </si>
  <si>
    <t>Light to moderate rain last evening turned heavy at times overnight. The rain cleared before dawn with cloud breaks developing towards observation. Sunny developed through the morning and in to the afternoon, by mid afternoon there was a light to moderate shower at this station, followed by a clearance towards evening.</t>
  </si>
  <si>
    <t>Clear spells overnight, dry. Sunny spells and warming quickly this morning. Staying dry, very warm by afternoon.</t>
  </si>
  <si>
    <t>Clear spells overnight, cloud increasing around dawn. Mostly cloudy so far this morning. A few sunny spells developing this morning and the temperature climbed quickly. Turning overcast again shortly after lunch time, this persisting through the afternoon, still feeling quite warm.</t>
  </si>
  <si>
    <t>Stanton mean</t>
  </si>
  <si>
    <t>Difference from CET average (Stanton)</t>
  </si>
  <si>
    <t>Stant average</t>
  </si>
  <si>
    <t>Mostly cloudy overnight, clear spells developing towards dawn. At observation sunny. Sunny spells continued through the day, rather more cloudy by mid afternoon. Very mild.</t>
  </si>
  <si>
    <t>Cloudy overnight with intermittent mainly light rain, mild. Overcast and dull this morning, rain stopped. Dull and damp for the rest of the day, just the odd spot of rain occasionally. Very mild.</t>
  </si>
  <si>
    <t xml:space="preserve">Another dry and mostly clear night. Sunny and warming rapidly this morning.
Staying mainly sunny, very warm by afternoon. More cloud by late evening.
</t>
  </si>
  <si>
    <t>Clear for a time last night, low cloud blowing in from off the North Sea soon after midnight. Mostly cloudy and dry, feeling cold in the keen ENE wind. The  began to thin and break through the morning leading to a mainly sunny afternoon. Feeling very pleasant out of the moderate to fresh NE wind.</t>
  </si>
  <si>
    <t>Intermittent light rain continued last night, turning moderate for a time through the early hours and stopping towards dawn. Rather cloudy this morning, bright spells, rain in the vicinity. Mostly cloudy through the morning, the early afternoon saw a lengthy spells of moderate rain, accompanied by a noticeable drop in temperature. The rain clearing by early evening.</t>
  </si>
  <si>
    <t>Dry, cloudy and mild overnight. Bright spells so far this morning. Staying dry with sunny spells, warm for October.</t>
  </si>
  <si>
    <t>Variable cloud, mild and dry overnight. Sunny spells developing this morning. Further sunny spells until early afternoon. Cloud increased through the afternoon to overcast. Warm.</t>
  </si>
  <si>
    <t>Clear and cold overnight with a widespread frost, low -0.9c, with -3.5c on the grass. Sunny from the word go, warming quickly. The day continued mostly sunny, feeling pleasant. The early evening saw increasing high cloud.</t>
  </si>
  <si>
    <t>Clear spells overnight, widespread ground frost forming through the early hours. Sunny to observation. A dry and mainly sunny day followed, only small amounts of cumulus forming. Pleasant in the sun, though feeling chilly exposed to the NE breeze.</t>
  </si>
  <si>
    <t>Mostly clear overnight, dry. Hazy sunny spells so far this morning. Further cloud increased through the morning hiding the sun before noon. The afternoon was cloudy with a short spell of mainly light rain around mid afternoon. The early evening saw a few brighter spells.</t>
  </si>
  <si>
    <t>ENE</t>
  </si>
  <si>
    <t>Blustery showers last evening eventually died out after midnight, leaving a breezy night with clear spells. Dawning partly cloudy and dry. Bright and hazy sunny spells so far this morning, less breezy. Turning cloudy through the morning, the afternoon saw a shower of mainly light rain. The evening remained cloudy, showers locally.</t>
  </si>
  <si>
    <t>Moderate rain turned light and intermittent last night. The early hours saw another spells of mainly light rain. Dawning overcast, damp and misty, very mild. No change so far this morning. A few bright spells through the morning, by afternoon a few sunny spells developed, very mild. The evening saw clear spells with thick fog developing at the bottom of the Trent valley, no fog at this station.</t>
  </si>
  <si>
    <t>Another moderate to severe frost overnight under a mostly clear sky. Sunny sp far this morning, icy. Mean snow depth 3.5cm 70%. Good sunny spells, cold, little thaw of lying snow, frost and persisting once again in the shade.</t>
  </si>
  <si>
    <t>Variable cloud overnight, dry. Mainly cloudy to observation, a few bright spells. Staying mostly cloudy throughout, light rain set in by late afternoon, turning moderate for a short time through the early evening. Breezy. The rain cleared around 19:00GMT.</t>
  </si>
  <si>
    <t>Cloudy overnight with spells of moderate rain through the early hours. Bright and a few sunny spells developing this morning, showers in the locality. Becoming mainly cloudy through the rest of the morning and in to the afternoon with moderate showers around, this station caught a moderate to heavy shower during the late afternoon / early evening. Feeling cool in the brisk east wind.</t>
  </si>
  <si>
    <t>Dry variable cloud overnight. Mostly cloudy this morning, a few brighter spells. Sunny spells developing through the morning and in to the afternoon. Turning very warm. Dry.</t>
  </si>
  <si>
    <t>Mainly cloudy overnight, a little light rain / drizzle. Mostly cloudy this morning, bright spells. Staying rather cloudy for the most part, some brief sunny spells through the afternoon. Dry.</t>
  </si>
  <si>
    <t>A cloudy and mild night with further moderate rain through the early hours. Overcast and damp underfoot to start the day. Sandy coloured deposits noted on windowsills and cars this morning. Mostly cloudy so far, just a few chinks of brightness. The cloud gradually broke up through the morning, so by afternoon there were good sunny spells, rather warm. Turning cloudy towards evening.</t>
  </si>
  <si>
    <t>Dry, clear spells overnight. Sunny start, clouding over with the sun becoming increasingly hazy, light rain towards lunch though still with hazy sunny spells. the afternoon more cloudy with intermittent light and rain, though still some bright spells.</t>
  </si>
  <si>
    <t>Intermittent light rain cleared after midnight., Mostly cloudy, though some cloud breaks appearing towards dawn. At observation, broken cloud, damp underfoot. Sunny through the day, dry. A clear evening followed with ground frost forming quickly.</t>
  </si>
  <si>
    <t>NNW</t>
  </si>
  <si>
    <t>Another very mild night, windy with westerly gusts approaching gale force through the early hours. some intermittent light drizzle. At observation, dry, breezy, broken cloud. Little change throughout the day. Some light rain setting in before midnight.</t>
  </si>
  <si>
    <t>Warm and humid overnight, showery moderate to heavy rain arriving through the early hours with the odd clap of thunder. The rain died out around 08:30 GMT. At observation, mostly overcast, damp underfoot. Mist. Further showery moderate rain through the morning. The afternoon saw a little brightness, but this quickly gave way to further showery moderate bursts of rain with a thunderstorm close to this station around 15:30 GMT which rumbled away for around an hour and a half.. Very warm and humid throughout. The early evening saw brighter conditions with some late sunshine.</t>
  </si>
  <si>
    <t>A mostly cloudy and mild night. The morning so far has been mainly cloudy and dry. Staying mainly cloudy with some bright spells, dry, mild.</t>
  </si>
  <si>
    <t>Further intermittent mainly light rain and drizzle overnight. Dawning overcast, breezy, drizzle. The morning overcast with further drizzle which stopped around 08:00 GMT. At observation, mainly cloudy, breezy. Cloudy, dull at times through the day, though no more rain here. The early evening saw a brighter sky and sunny spells.</t>
  </si>
  <si>
    <t>Heavy showers cleared last night leaving variable cloud overnight. Bright spells this morning and showers scattered around. Mostly cloudy throughout, showery moderate rain through the morning until early afternoon.</t>
  </si>
  <si>
    <t>Dry, clear spells overnight. Hazy sunny spells so far this morning. Staying fine and warm with hazy sunny spells.</t>
  </si>
  <si>
    <t xml:space="preserve">Very mild. A few cloud breaks last evening, more cloudy though the early hours with a little light rain, clearing around dawn. Sunny spells through the day, dry, mild.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</si>
</sst>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 numFmtId="168" formatCode="&quot;Yes&quot;;&quot;Yes&quot;;&quot;No&quot;"/>
    <numFmt numFmtId="169" formatCode="&quot;True&quot;;&quot;True&quot;;&quot;False&quot;"/>
    <numFmt numFmtId="170" formatCode="&quot;On&quot;;&quot;On&quot;;&quot;Off&quot;"/>
    <numFmt numFmtId="171" formatCode="0.00_ ;[Red]\-0.00\ "/>
  </numFmts>
  <fonts count="46">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b/>
      <sz val="10"/>
      <color indexed="8"/>
      <name val="Arial"/>
      <family val="2"/>
    </font>
    <font>
      <sz val="8"/>
      <color indexed="8"/>
      <name val="Arial"/>
      <family val="2"/>
    </font>
    <font>
      <b/>
      <sz val="10"/>
      <name val="Arial"/>
      <family val="2"/>
    </font>
    <font>
      <b/>
      <sz val="12"/>
      <name val="Arial"/>
      <family val="0"/>
    </font>
    <font>
      <i/>
      <u val="single"/>
      <sz val="8"/>
      <name val="Arial"/>
      <family val="2"/>
    </font>
    <font>
      <b/>
      <u val="single"/>
      <sz val="10"/>
      <name val="Arial"/>
      <family val="2"/>
    </font>
    <font>
      <u val="single"/>
      <sz val="10"/>
      <color indexed="8"/>
      <name val="Arial"/>
      <family val="2"/>
    </font>
    <font>
      <sz val="8"/>
      <color indexed="40"/>
      <name val="Arial"/>
      <family val="2"/>
    </font>
    <font>
      <sz val="8"/>
      <color indexed="10"/>
      <name val="Arial"/>
      <family val="2"/>
    </font>
    <font>
      <b/>
      <sz val="8"/>
      <color indexed="8"/>
      <name val="Arial"/>
      <family val="2"/>
    </font>
    <font>
      <b/>
      <u val="single"/>
      <sz val="16"/>
      <color indexed="63"/>
      <name val="Arial"/>
      <family val="2"/>
    </font>
    <font>
      <b/>
      <u val="single"/>
      <sz val="10"/>
      <color indexed="60"/>
      <name val="Arial"/>
      <family val="2"/>
    </font>
    <font>
      <b/>
      <u val="single"/>
      <sz val="8"/>
      <color indexed="63"/>
      <name val="Arial"/>
      <family val="2"/>
    </font>
    <font>
      <sz val="10"/>
      <color indexed="60"/>
      <name val="Arial"/>
      <family val="2"/>
    </font>
    <font>
      <b/>
      <sz val="10"/>
      <color indexed="63"/>
      <name val="Arial"/>
      <family val="2"/>
    </font>
    <font>
      <b/>
      <sz val="10"/>
      <color indexed="12"/>
      <name val="Arial"/>
      <family val="2"/>
    </font>
    <font>
      <b/>
      <sz val="10"/>
      <color indexed="57"/>
      <name val="Arial"/>
      <family val="2"/>
    </font>
    <font>
      <b/>
      <u val="single"/>
      <sz val="10"/>
      <color indexed="53"/>
      <name val="Arial"/>
      <family val="2"/>
    </font>
    <font>
      <b/>
      <sz val="10"/>
      <color indexed="53"/>
      <name val="Arial"/>
      <family val="2"/>
    </font>
    <font>
      <sz val="10"/>
      <color indexed="12"/>
      <name val="Arial"/>
      <family val="2"/>
    </font>
    <font>
      <sz val="10"/>
      <color indexed="53"/>
      <name val="Arial"/>
      <family val="2"/>
    </font>
    <font>
      <b/>
      <u val="single"/>
      <sz val="10"/>
      <color indexed="8"/>
      <name val="Arial"/>
      <family val="2"/>
    </font>
    <font>
      <b/>
      <sz val="18"/>
      <name val="Arial"/>
      <family val="0"/>
    </font>
    <font>
      <sz val="7.5"/>
      <name val="Arial"/>
      <family val="0"/>
    </font>
    <font>
      <b/>
      <i/>
      <u val="single"/>
      <sz val="10"/>
      <name val="Arial"/>
      <family val="2"/>
    </font>
    <font>
      <b/>
      <i/>
      <u val="single"/>
      <sz val="10"/>
      <color indexed="23"/>
      <name val="Arial"/>
      <family val="2"/>
    </font>
    <font>
      <sz val="8"/>
      <color indexed="22"/>
      <name val="Arial"/>
      <family val="2"/>
    </font>
    <font>
      <sz val="8"/>
      <color indexed="22"/>
      <name val="Times New Roman"/>
      <family val="1"/>
    </font>
    <font>
      <b/>
      <sz val="8"/>
      <color indexed="10"/>
      <name val="Arial"/>
      <family val="2"/>
    </font>
    <font>
      <i/>
      <u val="single"/>
      <sz val="8"/>
      <color indexed="8"/>
      <name val="Arial"/>
      <family val="2"/>
    </font>
    <font>
      <b/>
      <sz val="8"/>
      <name val="Arial"/>
      <family val="2"/>
    </font>
    <font>
      <b/>
      <sz val="8"/>
      <color indexed="15"/>
      <name val="Arial"/>
      <family val="2"/>
    </font>
    <font>
      <sz val="8"/>
      <name val="Tahoma"/>
      <family val="0"/>
    </font>
    <font>
      <sz val="9"/>
      <name val="Tahoma"/>
      <family val="0"/>
    </font>
    <font>
      <b/>
      <sz val="8"/>
      <color indexed="59"/>
      <name val="Arial"/>
      <family val="2"/>
    </font>
    <font>
      <b/>
      <sz val="9"/>
      <name val="Tahoma"/>
      <family val="0"/>
    </font>
    <font>
      <sz val="12"/>
      <name val="Times New Roman"/>
      <family val="1"/>
    </font>
    <font>
      <b/>
      <u val="single"/>
      <sz val="10"/>
      <color indexed="12"/>
      <name val="Arial"/>
      <family val="2"/>
    </font>
  </fonts>
  <fills count="22">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lightDown">
        <bgColor indexed="22"/>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
      <patternFill patternType="solid">
        <fgColor indexed="18"/>
        <bgColor indexed="64"/>
      </patternFill>
    </fill>
    <fill>
      <patternFill patternType="solid">
        <fgColor indexed="65"/>
        <bgColor indexed="64"/>
      </patternFill>
    </fill>
    <fill>
      <patternFill patternType="solid">
        <fgColor indexed="14"/>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gray0625"/>
    </fill>
    <fill>
      <patternFill patternType="gray0625">
        <bgColor indexed="42"/>
      </patternFill>
    </fill>
  </fills>
  <borders count="38">
    <border>
      <left/>
      <right/>
      <top/>
      <bottom/>
      <diagonal/>
    </border>
    <border>
      <left style="thin"/>
      <right style="thin"/>
      <top style="thin"/>
      <bottom style="thin"/>
    </border>
    <border>
      <left>
        <color indexed="63"/>
      </left>
      <right style="thin"/>
      <top style="thick"/>
      <bottom style="thick"/>
    </border>
    <border>
      <left style="thin"/>
      <right style="thin"/>
      <top style="thick"/>
      <bottom style="thick"/>
    </border>
    <border>
      <left style="thick"/>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thick">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ck"/>
      <right style="thin"/>
      <top style="thick"/>
      <bottom style="thick"/>
    </border>
    <border>
      <left style="thin"/>
      <right style="thick"/>
      <top style="thick"/>
      <bottom style="thick"/>
    </border>
    <border>
      <left>
        <color indexed="63"/>
      </left>
      <right style="thin"/>
      <top style="thin"/>
      <bottom style="thin"/>
    </border>
    <border>
      <left style="thick"/>
      <right>
        <color indexed="63"/>
      </right>
      <top>
        <color indexed="63"/>
      </top>
      <bottom style="thin"/>
    </border>
    <border>
      <left style="thin"/>
      <right style="thin"/>
      <top style="thick"/>
      <bottom style="thin"/>
    </border>
    <border>
      <left>
        <color indexed="63"/>
      </left>
      <right style="medium"/>
      <top>
        <color indexed="63"/>
      </top>
      <bottom style="thin"/>
    </border>
    <border>
      <left style="thick"/>
      <right>
        <color indexed="63"/>
      </right>
      <top style="thin"/>
      <bottom style="thin"/>
    </border>
    <border>
      <left style="thin"/>
      <right style="thin"/>
      <top>
        <color indexed="63"/>
      </top>
      <bottom style="thin"/>
    </border>
    <border>
      <left>
        <color indexed="63"/>
      </left>
      <right style="medium"/>
      <top style="thin"/>
      <bottom style="thin"/>
    </border>
    <border>
      <left style="medium"/>
      <right style="thin"/>
      <top style="thin"/>
      <bottom style="thin"/>
    </border>
    <border>
      <left style="thick"/>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style="medium"/>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color indexed="63"/>
      </right>
      <top style="medium"/>
      <bottom style="medium"/>
    </border>
    <border>
      <left style="medium"/>
      <right style="thin"/>
      <top style="thin"/>
      <bottom>
        <color indexed="63"/>
      </bottom>
    </border>
    <border>
      <left>
        <color indexed="63"/>
      </left>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2" borderId="1" xfId="0" applyFont="1" applyFill="1" applyBorder="1" applyAlignment="1">
      <alignment/>
    </xf>
    <xf numFmtId="0" fontId="3" fillId="3" borderId="1" xfId="0" applyFont="1" applyFill="1" applyBorder="1" applyAlignment="1">
      <alignment/>
    </xf>
    <xf numFmtId="0" fontId="3" fillId="0" borderId="1" xfId="0" applyFont="1" applyFill="1" applyBorder="1" applyAlignment="1">
      <alignment horizontal="center" vertical="center" wrapText="1"/>
    </xf>
    <xf numFmtId="1" fontId="7" fillId="0" borderId="1"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12" fillId="0" borderId="1" xfId="0" applyFont="1" applyFill="1" applyBorder="1" applyAlignment="1">
      <alignment horizontal="center" vertical="center" shrinkToFit="1"/>
    </xf>
    <xf numFmtId="0" fontId="3" fillId="0" borderId="1" xfId="0" applyFont="1" applyFill="1" applyBorder="1" applyAlignment="1">
      <alignment horizontal="center" wrapText="1"/>
    </xf>
    <xf numFmtId="0" fontId="15" fillId="0" borderId="1" xfId="0" applyFont="1" applyFill="1" applyBorder="1" applyAlignment="1">
      <alignment horizontal="center"/>
    </xf>
    <xf numFmtId="164" fontId="5" fillId="0" borderId="2"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4" fillId="0" borderId="1" xfId="0" applyFont="1" applyFill="1" applyBorder="1" applyAlignment="1">
      <alignment horizontal="center"/>
    </xf>
    <xf numFmtId="164" fontId="6" fillId="0" borderId="4" xfId="0" applyNumberFormat="1" applyFont="1" applyFill="1" applyBorder="1" applyAlignment="1">
      <alignment horizontal="center" wrapText="1"/>
    </xf>
    <xf numFmtId="0" fontId="6" fillId="0" borderId="1" xfId="0" applyFont="1" applyFill="1" applyBorder="1" applyAlignment="1">
      <alignment horizontal="center" wrapText="1"/>
    </xf>
    <xf numFmtId="0" fontId="4" fillId="0" borderId="1" xfId="0" applyFont="1" applyFill="1" applyBorder="1" applyAlignment="1">
      <alignment horizontal="center" vertical="center" wrapText="1"/>
    </xf>
    <xf numFmtId="1" fontId="6"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4" fillId="0" borderId="1" xfId="0" applyFont="1" applyFill="1" applyBorder="1" applyAlignment="1">
      <alignment horizontal="center" wrapText="1"/>
    </xf>
    <xf numFmtId="0" fontId="9" fillId="4" borderId="1" xfId="0" applyFont="1" applyFill="1" applyBorder="1" applyAlignment="1">
      <alignment/>
    </xf>
    <xf numFmtId="0" fontId="9" fillId="5" borderId="1" xfId="0" applyFont="1" applyFill="1" applyBorder="1" applyAlignment="1">
      <alignment/>
    </xf>
    <xf numFmtId="0" fontId="3" fillId="0" borderId="0" xfId="0" applyFont="1" applyAlignment="1">
      <alignment shrinkToFit="1"/>
    </xf>
    <xf numFmtId="0" fontId="3" fillId="0" borderId="1" xfId="0" applyFont="1" applyBorder="1" applyAlignment="1">
      <alignment shrinkToFit="1"/>
    </xf>
    <xf numFmtId="0" fontId="3" fillId="0" borderId="1" xfId="0" applyFont="1" applyBorder="1" applyAlignment="1">
      <alignment horizontal="center" shrinkToFit="1"/>
    </xf>
    <xf numFmtId="0" fontId="3" fillId="0" borderId="5" xfId="0" applyFont="1" applyFill="1" applyBorder="1" applyAlignment="1">
      <alignment/>
    </xf>
    <xf numFmtId="0" fontId="3" fillId="0" borderId="0" xfId="0" applyFont="1" applyAlignment="1">
      <alignment horizontal="center"/>
    </xf>
    <xf numFmtId="164" fontId="3" fillId="0" borderId="1" xfId="0" applyNumberFormat="1" applyFont="1" applyBorder="1" applyAlignment="1">
      <alignment horizontal="center" shrinkToFit="1"/>
    </xf>
    <xf numFmtId="14" fontId="3" fillId="0" borderId="5" xfId="0" applyNumberFormat="1" applyFont="1" applyFill="1" applyBorder="1" applyAlignment="1">
      <alignment/>
    </xf>
    <xf numFmtId="165" fontId="17" fillId="0" borderId="1" xfId="0" applyNumberFormat="1" applyFont="1" applyFill="1" applyBorder="1" applyAlignment="1">
      <alignment horizontal="center"/>
    </xf>
    <xf numFmtId="165" fontId="17" fillId="0" borderId="1" xfId="0" applyNumberFormat="1" applyFont="1" applyFill="1" applyBorder="1" applyAlignment="1" quotePrefix="1">
      <alignment horizontal="center" shrinkToFit="1"/>
    </xf>
    <xf numFmtId="165" fontId="9" fillId="0" borderId="0" xfId="0" applyNumberFormat="1" applyFont="1" applyAlignment="1">
      <alignment horizontal="left"/>
    </xf>
    <xf numFmtId="165" fontId="9" fillId="0" borderId="1" xfId="0" applyNumberFormat="1" applyFont="1" applyFill="1" applyBorder="1" applyAlignment="1">
      <alignment horizontal="left"/>
    </xf>
    <xf numFmtId="0" fontId="3" fillId="0" borderId="6" xfId="0" applyFont="1" applyFill="1" applyBorder="1" applyAlignment="1">
      <alignment horizontal="center" vertical="center" wrapText="1"/>
    </xf>
    <xf numFmtId="0" fontId="3" fillId="0" borderId="6" xfId="0" applyFont="1" applyFill="1" applyBorder="1" applyAlignment="1">
      <alignment horizontal="center"/>
    </xf>
    <xf numFmtId="14" fontId="3" fillId="0" borderId="6" xfId="0" applyNumberFormat="1" applyFont="1" applyFill="1" applyBorder="1" applyAlignment="1">
      <alignment horizontal="center"/>
    </xf>
    <xf numFmtId="165" fontId="9" fillId="0" borderId="6" xfId="0" applyNumberFormat="1" applyFont="1" applyFill="1" applyBorder="1" applyAlignment="1">
      <alignment horizontal="left"/>
    </xf>
    <xf numFmtId="165" fontId="5" fillId="0" borderId="3" xfId="0" applyNumberFormat="1" applyFont="1" applyFill="1" applyBorder="1" applyAlignment="1">
      <alignment horizontal="center" wrapText="1"/>
    </xf>
    <xf numFmtId="165" fontId="17" fillId="0" borderId="1" xfId="0" applyNumberFormat="1" applyFont="1" applyFill="1" applyBorder="1" applyAlignment="1">
      <alignment horizontal="center" vertical="center" wrapText="1"/>
    </xf>
    <xf numFmtId="165" fontId="17" fillId="0" borderId="7" xfId="0" applyNumberFormat="1" applyFont="1" applyFill="1" applyBorder="1" applyAlignment="1">
      <alignment horizontal="center"/>
    </xf>
    <xf numFmtId="165" fontId="7" fillId="0" borderId="0" xfId="0" applyNumberFormat="1" applyFont="1" applyAlignment="1">
      <alignment horizontal="center" vertical="center"/>
    </xf>
    <xf numFmtId="165" fontId="7" fillId="0" borderId="0" xfId="0" applyNumberFormat="1" applyFont="1" applyAlignment="1">
      <alignment horizontal="center"/>
    </xf>
    <xf numFmtId="164" fontId="9" fillId="6" borderId="1" xfId="0" applyNumberFormat="1" applyFont="1" applyFill="1" applyBorder="1" applyAlignment="1">
      <alignment horizontal="center" wrapText="1"/>
    </xf>
    <xf numFmtId="164" fontId="3" fillId="0" borderId="1" xfId="0" applyNumberFormat="1" applyFont="1" applyBorder="1" applyAlignment="1">
      <alignment horizontal="center"/>
    </xf>
    <xf numFmtId="0" fontId="0" fillId="7" borderId="0" xfId="0" applyFill="1" applyAlignment="1">
      <alignment/>
    </xf>
    <xf numFmtId="0" fontId="0" fillId="7" borderId="0" xfId="0" applyFill="1" applyAlignment="1">
      <alignment horizontal="center"/>
    </xf>
    <xf numFmtId="0" fontId="18" fillId="7" borderId="0" xfId="0" applyFont="1" applyFill="1" applyAlignment="1">
      <alignment/>
    </xf>
    <xf numFmtId="0" fontId="19" fillId="7" borderId="8" xfId="0" applyFont="1" applyFill="1" applyBorder="1" applyAlignment="1">
      <alignment horizontal="left"/>
    </xf>
    <xf numFmtId="0" fontId="20" fillId="7" borderId="9" xfId="0" applyFont="1" applyFill="1" applyBorder="1" applyAlignment="1">
      <alignment horizontal="center" wrapText="1"/>
    </xf>
    <xf numFmtId="0" fontId="4" fillId="7" borderId="9" xfId="0" applyFont="1" applyFill="1" applyBorder="1" applyAlignment="1">
      <alignment horizontal="center" wrapText="1"/>
    </xf>
    <xf numFmtId="0" fontId="5" fillId="7" borderId="10" xfId="0" applyFont="1" applyFill="1" applyBorder="1" applyAlignment="1">
      <alignment horizontal="center" wrapText="1"/>
    </xf>
    <xf numFmtId="0" fontId="0" fillId="7" borderId="9" xfId="0" applyFill="1" applyBorder="1" applyAlignment="1">
      <alignment/>
    </xf>
    <xf numFmtId="0" fontId="20" fillId="7" borderId="9" xfId="0" applyFont="1" applyFill="1" applyBorder="1" applyAlignment="1">
      <alignment/>
    </xf>
    <xf numFmtId="0" fontId="0" fillId="7" borderId="0" xfId="0" applyFill="1" applyBorder="1" applyAlignment="1">
      <alignment/>
    </xf>
    <xf numFmtId="0" fontId="2" fillId="7" borderId="8" xfId="20" applyFont="1" applyFill="1" applyBorder="1" applyAlignment="1">
      <alignment horizontal="center" wrapText="1"/>
    </xf>
    <xf numFmtId="0" fontId="21" fillId="7" borderId="11" xfId="0" applyFont="1" applyFill="1" applyBorder="1" applyAlignment="1">
      <alignment horizontal="left"/>
    </xf>
    <xf numFmtId="0" fontId="22" fillId="7" borderId="0" xfId="0" applyFont="1" applyFill="1" applyBorder="1" applyAlignment="1">
      <alignment horizontal="center"/>
    </xf>
    <xf numFmtId="165" fontId="23" fillId="7" borderId="11" xfId="0" applyNumberFormat="1" applyFont="1" applyFill="1" applyBorder="1" applyAlignment="1">
      <alignment horizontal="center"/>
    </xf>
    <xf numFmtId="165" fontId="23" fillId="7" borderId="12" xfId="0" applyNumberFormat="1" applyFont="1" applyFill="1" applyBorder="1" applyAlignment="1">
      <alignment horizontal="center"/>
    </xf>
    <xf numFmtId="165" fontId="24" fillId="7" borderId="11" xfId="0" applyNumberFormat="1" applyFont="1" applyFill="1" applyBorder="1" applyAlignment="1">
      <alignment horizontal="center"/>
    </xf>
    <xf numFmtId="165" fontId="24" fillId="7" borderId="12" xfId="0" applyNumberFormat="1" applyFont="1" applyFill="1" applyBorder="1" applyAlignment="1">
      <alignment horizontal="center"/>
    </xf>
    <xf numFmtId="165" fontId="25" fillId="7" borderId="0" xfId="0" applyNumberFormat="1" applyFont="1" applyFill="1" applyBorder="1" applyAlignment="1">
      <alignment horizontal="center"/>
    </xf>
    <xf numFmtId="0" fontId="25" fillId="7" borderId="12" xfId="0" applyFont="1" applyFill="1" applyBorder="1" applyAlignment="1">
      <alignment horizontal="center"/>
    </xf>
    <xf numFmtId="165" fontId="26" fillId="7" borderId="11" xfId="0" applyNumberFormat="1" applyFont="1" applyFill="1" applyBorder="1" applyAlignment="1">
      <alignment horizontal="center"/>
    </xf>
    <xf numFmtId="0" fontId="27" fillId="7" borderId="0" xfId="0" applyFont="1" applyFill="1" applyBorder="1" applyAlignment="1">
      <alignment/>
    </xf>
    <xf numFmtId="165" fontId="26" fillId="7" borderId="12" xfId="0" applyNumberFormat="1" applyFont="1" applyFill="1" applyBorder="1" applyAlignment="1">
      <alignment horizontal="center"/>
    </xf>
    <xf numFmtId="0" fontId="28" fillId="7" borderId="0" xfId="0" applyFont="1" applyFill="1" applyBorder="1" applyAlignment="1">
      <alignment/>
    </xf>
    <xf numFmtId="165" fontId="29" fillId="7" borderId="0" xfId="0" applyNumberFormat="1" applyFont="1" applyFill="1" applyBorder="1" applyAlignment="1">
      <alignment horizontal="center"/>
    </xf>
    <xf numFmtId="0" fontId="29" fillId="7" borderId="12" xfId="0" applyFont="1" applyFill="1" applyBorder="1" applyAlignment="1">
      <alignment horizontal="center"/>
    </xf>
    <xf numFmtId="165" fontId="8" fillId="7" borderId="12" xfId="0" applyNumberFormat="1" applyFont="1" applyFill="1" applyBorder="1" applyAlignment="1">
      <alignment horizontal="center"/>
    </xf>
    <xf numFmtId="2" fontId="29" fillId="7" borderId="0" xfId="0" applyNumberFormat="1" applyFont="1" applyFill="1" applyBorder="1" applyAlignment="1">
      <alignment horizontal="center"/>
    </xf>
    <xf numFmtId="165" fontId="14" fillId="7" borderId="12" xfId="0" applyNumberFormat="1" applyFont="1" applyFill="1" applyBorder="1" applyAlignment="1">
      <alignment horizontal="center"/>
    </xf>
    <xf numFmtId="165" fontId="13" fillId="7" borderId="11" xfId="0" applyNumberFormat="1" applyFont="1" applyFill="1" applyBorder="1" applyAlignment="1">
      <alignment horizontal="center"/>
    </xf>
    <xf numFmtId="165" fontId="29" fillId="7" borderId="12" xfId="0" applyNumberFormat="1" applyFont="1" applyFill="1" applyBorder="1" applyAlignment="1">
      <alignment horizontal="center"/>
    </xf>
    <xf numFmtId="0" fontId="0" fillId="7" borderId="13" xfId="0" applyFill="1" applyBorder="1" applyAlignment="1">
      <alignment/>
    </xf>
    <xf numFmtId="0" fontId="0" fillId="7" borderId="14" xfId="0" applyFill="1" applyBorder="1" applyAlignment="1">
      <alignment/>
    </xf>
    <xf numFmtId="0" fontId="0" fillId="7" borderId="15" xfId="0" applyFill="1" applyBorder="1" applyAlignment="1">
      <alignment/>
    </xf>
    <xf numFmtId="0" fontId="30" fillId="7" borderId="0" xfId="0" applyFont="1" applyFill="1" applyAlignment="1">
      <alignment/>
    </xf>
    <xf numFmtId="0" fontId="0" fillId="7" borderId="16" xfId="0" applyFill="1" applyBorder="1" applyAlignment="1">
      <alignment wrapText="1"/>
    </xf>
    <xf numFmtId="0" fontId="0" fillId="7" borderId="16" xfId="0" applyFill="1" applyBorder="1" applyAlignment="1">
      <alignment horizontal="center" wrapText="1"/>
    </xf>
    <xf numFmtId="0" fontId="31" fillId="7" borderId="16" xfId="0" applyFont="1" applyFill="1" applyBorder="1" applyAlignment="1">
      <alignment horizontal="center" wrapText="1"/>
    </xf>
    <xf numFmtId="0" fontId="2" fillId="7" borderId="0" xfId="20" applyFill="1" applyAlignment="1">
      <alignment/>
    </xf>
    <xf numFmtId="0" fontId="13" fillId="7" borderId="0" xfId="0" applyFont="1" applyFill="1" applyAlignment="1">
      <alignment/>
    </xf>
    <xf numFmtId="165" fontId="26" fillId="7" borderId="16" xfId="0" applyNumberFormat="1" applyFont="1" applyFill="1" applyBorder="1" applyAlignment="1">
      <alignment horizontal="center" wrapText="1"/>
    </xf>
    <xf numFmtId="0" fontId="29" fillId="7" borderId="0" xfId="0" applyFont="1" applyFill="1" applyAlignment="1" quotePrefix="1">
      <alignment/>
    </xf>
    <xf numFmtId="0" fontId="13" fillId="0" borderId="0" xfId="0" applyFont="1" applyAlignment="1">
      <alignment/>
    </xf>
    <xf numFmtId="0" fontId="10" fillId="0" borderId="0" xfId="0" applyFont="1" applyAlignment="1">
      <alignment horizontal="center"/>
    </xf>
    <xf numFmtId="165" fontId="0" fillId="0" borderId="0" xfId="0" applyNumberFormat="1" applyAlignment="1">
      <alignment horizontal="center"/>
    </xf>
    <xf numFmtId="0" fontId="34" fillId="0" borderId="0" xfId="0" applyFont="1" applyAlignment="1">
      <alignment/>
    </xf>
    <xf numFmtId="165" fontId="35" fillId="0" borderId="0" xfId="0" applyNumberFormat="1" applyFont="1" applyBorder="1" applyAlignment="1">
      <alignment/>
    </xf>
    <xf numFmtId="165" fontId="35" fillId="0" borderId="0" xfId="0" applyNumberFormat="1" applyFont="1" applyAlignment="1">
      <alignment/>
    </xf>
    <xf numFmtId="165" fontId="35" fillId="0" borderId="0" xfId="0" applyNumberFormat="1" applyFont="1" applyFill="1" applyBorder="1" applyAlignment="1">
      <alignment/>
    </xf>
    <xf numFmtId="165" fontId="34" fillId="0" borderId="0"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xf numFmtId="165" fontId="3" fillId="0" borderId="0" xfId="0" applyNumberFormat="1" applyFont="1" applyAlignment="1">
      <alignment horizontal="center"/>
    </xf>
    <xf numFmtId="0" fontId="3" fillId="8" borderId="0" xfId="0" applyFont="1" applyFill="1" applyAlignment="1">
      <alignment horizontal="center"/>
    </xf>
    <xf numFmtId="0" fontId="9" fillId="9" borderId="1" xfId="0" applyFont="1" applyFill="1" applyBorder="1" applyAlignment="1">
      <alignment shrinkToFit="1"/>
    </xf>
    <xf numFmtId="0" fontId="3" fillId="10" borderId="0" xfId="0" applyFont="1" applyFill="1" applyAlignment="1">
      <alignment horizontal="center"/>
    </xf>
    <xf numFmtId="0" fontId="36" fillId="11" borderId="0" xfId="0" applyFont="1" applyFill="1" applyAlignment="1">
      <alignment horizontal="center"/>
    </xf>
    <xf numFmtId="0" fontId="16" fillId="12" borderId="0" xfId="0" applyFont="1" applyFill="1" applyAlignment="1">
      <alignment/>
    </xf>
    <xf numFmtId="0" fontId="16" fillId="13" borderId="0" xfId="0" applyFont="1" applyFill="1" applyAlignment="1">
      <alignment/>
    </xf>
    <xf numFmtId="0" fontId="6" fillId="0" borderId="17" xfId="0" applyFont="1" applyFill="1" applyBorder="1" applyAlignment="1">
      <alignment horizontal="center"/>
    </xf>
    <xf numFmtId="164" fontId="37" fillId="0" borderId="17" xfId="0" applyNumberFormat="1" applyFont="1" applyFill="1" applyBorder="1" applyAlignment="1">
      <alignment horizontal="left"/>
    </xf>
    <xf numFmtId="164" fontId="7" fillId="0" borderId="3" xfId="0" applyNumberFormat="1" applyFont="1" applyFill="1" applyBorder="1" applyAlignment="1">
      <alignment horizontal="center" wrapText="1"/>
    </xf>
    <xf numFmtId="164" fontId="7" fillId="0" borderId="18" xfId="0" applyNumberFormat="1" applyFont="1" applyFill="1" applyBorder="1" applyAlignment="1">
      <alignment horizontal="center" wrapText="1"/>
    </xf>
    <xf numFmtId="164" fontId="7" fillId="0" borderId="19" xfId="0" applyNumberFormat="1" applyFont="1" applyFill="1" applyBorder="1" applyAlignment="1">
      <alignment horizontal="center" wrapText="1"/>
    </xf>
    <xf numFmtId="165" fontId="3" fillId="0" borderId="20" xfId="0" applyNumberFormat="1" applyFont="1" applyFill="1" applyBorder="1" applyAlignment="1">
      <alignment horizontal="center"/>
    </xf>
    <xf numFmtId="164" fontId="9" fillId="14" borderId="1" xfId="0" applyNumberFormat="1" applyFont="1" applyFill="1" applyBorder="1" applyAlignment="1">
      <alignment horizontal="center" wrapText="1"/>
    </xf>
    <xf numFmtId="164" fontId="3" fillId="6" borderId="21" xfId="0" applyNumberFormat="1" applyFont="1" applyFill="1" applyBorder="1" applyAlignment="1">
      <alignment horizontal="center"/>
    </xf>
    <xf numFmtId="164" fontId="3" fillId="6" borderId="22" xfId="0" applyNumberFormat="1" applyFont="1" applyFill="1" applyBorder="1" applyAlignment="1">
      <alignment horizontal="center"/>
    </xf>
    <xf numFmtId="0" fontId="9" fillId="0" borderId="1" xfId="0" applyFont="1" applyFill="1" applyBorder="1" applyAlignment="1">
      <alignment horizontal="center" wrapText="1"/>
    </xf>
    <xf numFmtId="1" fontId="9" fillId="0" borderId="1" xfId="0" applyNumberFormat="1" applyFont="1" applyFill="1" applyBorder="1" applyAlignment="1">
      <alignment horizontal="center" wrapText="1"/>
    </xf>
    <xf numFmtId="0" fontId="9" fillId="0" borderId="1" xfId="0" applyFont="1" applyFill="1" applyBorder="1" applyAlignment="1">
      <alignment horizontal="center"/>
    </xf>
    <xf numFmtId="165" fontId="3" fillId="0" borderId="23" xfId="0" applyNumberFormat="1" applyFont="1" applyFill="1" applyBorder="1" applyAlignment="1">
      <alignment horizontal="center"/>
    </xf>
    <xf numFmtId="164" fontId="9" fillId="0" borderId="1" xfId="0" applyNumberFormat="1" applyFont="1" applyFill="1" applyBorder="1" applyAlignment="1">
      <alignment horizontal="center" wrapText="1"/>
    </xf>
    <xf numFmtId="164" fontId="3" fillId="6" borderId="1" xfId="0" applyNumberFormat="1" applyFont="1" applyFill="1" applyBorder="1" applyAlignment="1">
      <alignment horizontal="center"/>
    </xf>
    <xf numFmtId="164" fontId="3" fillId="6" borderId="24" xfId="0" applyNumberFormat="1" applyFont="1" applyFill="1" applyBorder="1" applyAlignment="1">
      <alignment horizontal="center"/>
    </xf>
    <xf numFmtId="164" fontId="3" fillId="6" borderId="25" xfId="0" applyNumberFormat="1" applyFont="1" applyFill="1" applyBorder="1" applyAlignment="1">
      <alignment horizontal="center"/>
    </xf>
    <xf numFmtId="0" fontId="3" fillId="0" borderId="1" xfId="0" applyFont="1" applyFill="1" applyBorder="1" applyAlignment="1">
      <alignment horizontal="center"/>
    </xf>
    <xf numFmtId="165" fontId="38" fillId="0" borderId="1" xfId="0" applyNumberFormat="1" applyFont="1" applyFill="1" applyBorder="1" applyAlignment="1">
      <alignment horizontal="center"/>
    </xf>
    <xf numFmtId="165" fontId="39" fillId="0" borderId="1" xfId="0" applyNumberFormat="1" applyFont="1" applyFill="1" applyBorder="1" applyAlignment="1">
      <alignment horizontal="center"/>
    </xf>
    <xf numFmtId="0" fontId="9" fillId="0" borderId="6" xfId="0" applyFont="1" applyFill="1" applyBorder="1" applyAlignment="1">
      <alignment horizontal="center" wrapText="1"/>
    </xf>
    <xf numFmtId="1" fontId="9" fillId="0" borderId="6" xfId="0" applyNumberFormat="1" applyFont="1" applyFill="1" applyBorder="1" applyAlignment="1">
      <alignment horizontal="center" wrapText="1"/>
    </xf>
    <xf numFmtId="0" fontId="9" fillId="0" borderId="6" xfId="0" applyFont="1" applyFill="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3" fillId="0" borderId="26" xfId="0" applyFont="1" applyBorder="1" applyAlignment="1">
      <alignment horizontal="center"/>
    </xf>
    <xf numFmtId="165" fontId="3" fillId="0" borderId="26" xfId="0" applyNumberFormat="1" applyFont="1" applyBorder="1" applyAlignment="1">
      <alignment horizontal="center"/>
    </xf>
    <xf numFmtId="164"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38" fillId="0" borderId="1" xfId="0" applyFont="1" applyFill="1" applyBorder="1" applyAlignment="1">
      <alignment horizontal="center" wrapText="1"/>
    </xf>
    <xf numFmtId="0" fontId="3" fillId="0" borderId="9" xfId="0" applyFont="1" applyBorder="1" applyAlignment="1">
      <alignment/>
    </xf>
    <xf numFmtId="165" fontId="3" fillId="0" borderId="9" xfId="0" applyNumberFormat="1" applyFont="1" applyBorder="1" applyAlignment="1">
      <alignment horizontal="center"/>
    </xf>
    <xf numFmtId="0" fontId="3" fillId="0" borderId="1" xfId="0" applyFont="1" applyBorder="1" applyAlignment="1">
      <alignment horizontal="center" shrinkToFit="1"/>
    </xf>
    <xf numFmtId="0" fontId="34" fillId="0" borderId="1" xfId="0" applyFont="1" applyFill="1" applyBorder="1" applyAlignment="1">
      <alignment horizontal="center" wrapText="1"/>
    </xf>
    <xf numFmtId="0" fontId="36" fillId="0" borderId="0" xfId="0" applyFont="1" applyAlignment="1">
      <alignment/>
    </xf>
    <xf numFmtId="0" fontId="9" fillId="0" borderId="1" xfId="0" applyFont="1" applyFill="1" applyBorder="1" applyAlignment="1" quotePrefix="1">
      <alignment horizontal="center" wrapText="1"/>
    </xf>
    <xf numFmtId="165" fontId="3" fillId="0" borderId="0" xfId="0" applyNumberFormat="1" applyFont="1" applyAlignment="1">
      <alignment/>
    </xf>
    <xf numFmtId="165" fontId="3" fillId="0" borderId="1" xfId="0" applyNumberFormat="1" applyFont="1" applyFill="1" applyBorder="1" applyAlignment="1">
      <alignment wrapText="1"/>
    </xf>
    <xf numFmtId="165" fontId="7" fillId="0" borderId="1"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165" fontId="9" fillId="0" borderId="6" xfId="0" applyNumberFormat="1" applyFont="1" applyFill="1" applyBorder="1" applyAlignment="1">
      <alignment horizontal="center" wrapText="1"/>
    </xf>
    <xf numFmtId="165" fontId="3" fillId="0" borderId="1" xfId="0" applyNumberFormat="1" applyFont="1" applyBorder="1" applyAlignment="1">
      <alignment horizontal="center"/>
    </xf>
    <xf numFmtId="165" fontId="3" fillId="0" borderId="9" xfId="0" applyNumberFormat="1" applyFont="1" applyBorder="1" applyAlignment="1">
      <alignment/>
    </xf>
    <xf numFmtId="164" fontId="7" fillId="0" borderId="0" xfId="0" applyNumberFormat="1" applyFont="1" applyAlignment="1">
      <alignment horizontal="center"/>
    </xf>
    <xf numFmtId="164" fontId="17" fillId="0" borderId="1" xfId="0" applyNumberFormat="1" applyFont="1" applyFill="1" applyBorder="1" applyAlignment="1" quotePrefix="1">
      <alignment horizontal="center" shrinkToFit="1"/>
    </xf>
    <xf numFmtId="164" fontId="17" fillId="0" borderId="1" xfId="0" applyNumberFormat="1" applyFont="1" applyFill="1" applyBorder="1" applyAlignment="1">
      <alignment horizontal="center"/>
    </xf>
    <xf numFmtId="164" fontId="17" fillId="0" borderId="7" xfId="0" applyNumberFormat="1" applyFont="1" applyFill="1" applyBorder="1" applyAlignment="1">
      <alignment horizontal="center"/>
    </xf>
    <xf numFmtId="164" fontId="9" fillId="0" borderId="19" xfId="0" applyNumberFormat="1" applyFont="1" applyFill="1" applyBorder="1" applyAlignment="1">
      <alignment horizontal="center" wrapText="1"/>
    </xf>
    <xf numFmtId="164" fontId="9" fillId="0" borderId="10" xfId="0" applyNumberFormat="1" applyFont="1" applyFill="1" applyBorder="1" applyAlignment="1">
      <alignment horizontal="center" wrapText="1"/>
    </xf>
    <xf numFmtId="164" fontId="3" fillId="0" borderId="26" xfId="0" applyNumberFormat="1" applyFont="1" applyBorder="1" applyAlignment="1">
      <alignment horizontal="center"/>
    </xf>
    <xf numFmtId="164" fontId="3" fillId="0" borderId="1" xfId="0" applyNumberFormat="1" applyFont="1" applyBorder="1" applyAlignment="1">
      <alignment horizontal="center"/>
    </xf>
    <xf numFmtId="0" fontId="3" fillId="0" borderId="0" xfId="0" applyFont="1" applyAlignment="1">
      <alignment shrinkToFit="1"/>
    </xf>
    <xf numFmtId="0" fontId="4"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9" xfId="0" applyFont="1" applyBorder="1" applyAlignment="1">
      <alignment shrinkToFit="1"/>
    </xf>
    <xf numFmtId="164" fontId="3" fillId="0" borderId="0" xfId="0" applyNumberFormat="1" applyFont="1" applyAlignment="1">
      <alignment horizontal="center"/>
    </xf>
    <xf numFmtId="164" fontId="3" fillId="0" borderId="9" xfId="0" applyNumberFormat="1" applyFont="1" applyBorder="1" applyAlignment="1">
      <alignment horizontal="center"/>
    </xf>
    <xf numFmtId="164" fontId="0" fillId="0" borderId="0" xfId="0" applyNumberFormat="1" applyAlignment="1">
      <alignment/>
    </xf>
    <xf numFmtId="0" fontId="9" fillId="9" borderId="1" xfId="0" applyFont="1" applyFill="1" applyBorder="1" applyAlignment="1">
      <alignment horizontal="center" wrapText="1"/>
    </xf>
    <xf numFmtId="165" fontId="17" fillId="5" borderId="1" xfId="0" applyNumberFormat="1" applyFont="1" applyFill="1" applyBorder="1" applyAlignment="1">
      <alignment horizontal="center"/>
    </xf>
    <xf numFmtId="165" fontId="17" fillId="2" borderId="6" xfId="0" applyNumberFormat="1" applyFont="1" applyFill="1" applyBorder="1" applyAlignment="1">
      <alignment horizontal="center"/>
    </xf>
    <xf numFmtId="14" fontId="3" fillId="0" borderId="8" xfId="0" applyNumberFormat="1" applyFont="1" applyFill="1" applyBorder="1" applyAlignment="1">
      <alignment/>
    </xf>
    <xf numFmtId="165" fontId="3" fillId="0" borderId="27" xfId="0" applyNumberFormat="1" applyFont="1" applyBorder="1" applyAlignment="1">
      <alignment horizontal="center"/>
    </xf>
    <xf numFmtId="164" fontId="9" fillId="0" borderId="6" xfId="0" applyNumberFormat="1" applyFont="1" applyFill="1" applyBorder="1" applyAlignment="1">
      <alignment horizontal="center" wrapText="1"/>
    </xf>
    <xf numFmtId="164" fontId="3" fillId="6" borderId="28" xfId="0" applyNumberFormat="1" applyFont="1" applyFill="1" applyBorder="1" applyAlignment="1">
      <alignment horizontal="center"/>
    </xf>
    <xf numFmtId="164" fontId="3" fillId="6" borderId="29" xfId="0" applyNumberFormat="1" applyFont="1" applyFill="1" applyBorder="1" applyAlignment="1">
      <alignment horizontal="center"/>
    </xf>
    <xf numFmtId="164" fontId="3" fillId="0" borderId="10" xfId="0" applyNumberFormat="1" applyFont="1" applyBorder="1" applyAlignment="1">
      <alignment horizontal="center"/>
    </xf>
    <xf numFmtId="0" fontId="3" fillId="0" borderId="6" xfId="0" applyFont="1" applyBorder="1" applyAlignment="1">
      <alignment horizontal="center"/>
    </xf>
    <xf numFmtId="0" fontId="3" fillId="0" borderId="6" xfId="0" applyFont="1" applyBorder="1" applyAlignment="1" quotePrefix="1">
      <alignment horizontal="center"/>
    </xf>
    <xf numFmtId="0" fontId="3" fillId="0" borderId="6" xfId="0" applyFont="1" applyBorder="1" applyAlignment="1">
      <alignment/>
    </xf>
    <xf numFmtId="165" fontId="3" fillId="0" borderId="6" xfId="0" applyNumberFormat="1" applyFont="1" applyBorder="1" applyAlignment="1">
      <alignment horizontal="center"/>
    </xf>
    <xf numFmtId="165" fontId="39" fillId="0" borderId="6" xfId="0" applyNumberFormat="1" applyFont="1" applyBorder="1" applyAlignment="1">
      <alignment horizontal="center"/>
    </xf>
    <xf numFmtId="0" fontId="42" fillId="0" borderId="6" xfId="0" applyFont="1" applyBorder="1" applyAlignment="1">
      <alignment horizontal="center"/>
    </xf>
    <xf numFmtId="14" fontId="3" fillId="0" borderId="13" xfId="0" applyNumberFormat="1" applyFont="1" applyFill="1" applyBorder="1" applyAlignment="1">
      <alignment/>
    </xf>
    <xf numFmtId="0" fontId="3" fillId="0" borderId="24" xfId="0" applyFont="1" applyBorder="1" applyAlignment="1">
      <alignment horizontal="center"/>
    </xf>
    <xf numFmtId="164" fontId="3" fillId="0" borderId="30" xfId="0" applyNumberFormat="1" applyFont="1" applyBorder="1" applyAlignment="1">
      <alignment horizontal="center"/>
    </xf>
    <xf numFmtId="165" fontId="3" fillId="0" borderId="24" xfId="0" applyNumberFormat="1" applyFont="1" applyBorder="1" applyAlignment="1">
      <alignment horizontal="center"/>
    </xf>
    <xf numFmtId="0" fontId="3" fillId="0" borderId="24" xfId="0" applyFont="1" applyBorder="1" applyAlignment="1">
      <alignment horizontal="center" shrinkToFit="1"/>
    </xf>
    <xf numFmtId="14" fontId="3" fillId="0" borderId="31" xfId="0" applyNumberFormat="1" applyFont="1" applyFill="1" applyBorder="1" applyAlignment="1">
      <alignment/>
    </xf>
    <xf numFmtId="0" fontId="3" fillId="0" borderId="32" xfId="0" applyFont="1" applyBorder="1" applyAlignment="1">
      <alignment horizontal="center" shrinkToFit="1"/>
    </xf>
    <xf numFmtId="165" fontId="3" fillId="0" borderId="32" xfId="0" applyNumberFormat="1" applyFont="1" applyBorder="1" applyAlignment="1">
      <alignment horizontal="center" shrinkToFit="1"/>
    </xf>
    <xf numFmtId="164" fontId="3" fillId="6" borderId="32" xfId="0" applyNumberFormat="1" applyFont="1" applyFill="1" applyBorder="1" applyAlignment="1">
      <alignment horizontal="center"/>
    </xf>
    <xf numFmtId="164" fontId="3" fillId="6" borderId="33" xfId="0" applyNumberFormat="1" applyFont="1" applyFill="1" applyBorder="1" applyAlignment="1">
      <alignment horizontal="center"/>
    </xf>
    <xf numFmtId="164" fontId="3" fillId="0" borderId="34" xfId="0" applyNumberFormat="1" applyFont="1" applyBorder="1" applyAlignment="1">
      <alignment horizontal="center" shrinkToFit="1"/>
    </xf>
    <xf numFmtId="0" fontId="3" fillId="0" borderId="32" xfId="0" applyFont="1" applyBorder="1" applyAlignment="1">
      <alignment shrinkToFit="1"/>
    </xf>
    <xf numFmtId="0" fontId="3" fillId="0" borderId="35" xfId="0" applyFont="1" applyBorder="1" applyAlignment="1">
      <alignment/>
    </xf>
    <xf numFmtId="165" fontId="35" fillId="0" borderId="35" xfId="0" applyNumberFormat="1" applyFont="1" applyBorder="1" applyAlignment="1">
      <alignment/>
    </xf>
    <xf numFmtId="0" fontId="3" fillId="0" borderId="6" xfId="0" applyFont="1" applyBorder="1" applyAlignment="1">
      <alignment horizontal="center" shrinkToFit="1"/>
    </xf>
    <xf numFmtId="0" fontId="3" fillId="0" borderId="32" xfId="0" applyFont="1" applyBorder="1" applyAlignment="1">
      <alignment horizontal="center"/>
    </xf>
    <xf numFmtId="0" fontId="3" fillId="0" borderId="26" xfId="0" applyFont="1" applyBorder="1" applyAlignment="1">
      <alignment horizontal="center" shrinkToFit="1"/>
    </xf>
    <xf numFmtId="165" fontId="3" fillId="0" borderId="34" xfId="0" applyNumberFormat="1" applyFont="1" applyBorder="1" applyAlignment="1">
      <alignment horizontal="center" wrapText="1"/>
    </xf>
    <xf numFmtId="165" fontId="3" fillId="0" borderId="30" xfId="0" applyNumberFormat="1" applyFont="1" applyBorder="1" applyAlignment="1">
      <alignment horizontal="center"/>
    </xf>
    <xf numFmtId="164" fontId="17" fillId="0" borderId="1" xfId="0" applyNumberFormat="1" applyFont="1" applyFill="1" applyBorder="1" applyAlignment="1">
      <alignment horizontal="center" vertical="center" shrinkToFit="1"/>
    </xf>
    <xf numFmtId="164" fontId="5" fillId="0" borderId="3"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164" fontId="3" fillId="0" borderId="32" xfId="0" applyNumberFormat="1" applyFont="1" applyBorder="1" applyAlignment="1">
      <alignment horizontal="center" shrinkToFit="1"/>
    </xf>
    <xf numFmtId="164" fontId="3" fillId="0" borderId="24" xfId="0" applyNumberFormat="1" applyFont="1" applyBorder="1" applyAlignment="1">
      <alignment horizontal="center"/>
    </xf>
    <xf numFmtId="164" fontId="3" fillId="11" borderId="1" xfId="0" applyNumberFormat="1" applyFont="1" applyFill="1" applyBorder="1" applyAlignment="1">
      <alignment horizontal="center"/>
    </xf>
    <xf numFmtId="164" fontId="3" fillId="0" borderId="24" xfId="0" applyNumberFormat="1" applyFont="1" applyBorder="1" applyAlignment="1">
      <alignment horizontal="center"/>
    </xf>
    <xf numFmtId="164" fontId="3" fillId="0" borderId="1" xfId="0" applyNumberFormat="1" applyFont="1" applyFill="1" applyBorder="1" applyAlignment="1">
      <alignment horizontal="center" vertical="center"/>
    </xf>
    <xf numFmtId="0" fontId="3" fillId="0" borderId="1" xfId="0" applyFont="1" applyBorder="1" applyAlignment="1" quotePrefix="1">
      <alignment horizontal="center"/>
    </xf>
    <xf numFmtId="164" fontId="9" fillId="0" borderId="1" xfId="0" applyNumberFormat="1" applyFont="1" applyFill="1" applyBorder="1" applyAlignment="1" quotePrefix="1">
      <alignment horizontal="center" vertical="center" wrapText="1"/>
    </xf>
    <xf numFmtId="165" fontId="3" fillId="0" borderId="1" xfId="0" applyNumberFormat="1" applyFont="1" applyBorder="1" applyAlignment="1">
      <alignment horizontal="center" shrinkToFit="1"/>
    </xf>
    <xf numFmtId="165" fontId="3" fillId="0" borderId="0" xfId="0" applyNumberFormat="1" applyFont="1" applyAlignment="1">
      <alignment horizontal="center"/>
    </xf>
    <xf numFmtId="165" fontId="3" fillId="15" borderId="0" xfId="0" applyNumberFormat="1" applyFont="1" applyFill="1" applyAlignment="1">
      <alignment horizontal="center"/>
    </xf>
    <xf numFmtId="165" fontId="9" fillId="16" borderId="0" xfId="0" applyNumberFormat="1" applyFont="1" applyFill="1" applyAlignment="1">
      <alignment horizontal="center"/>
    </xf>
    <xf numFmtId="165" fontId="3" fillId="17" borderId="0" xfId="0" applyNumberFormat="1" applyFont="1" applyFill="1" applyAlignment="1">
      <alignment horizontal="center"/>
    </xf>
    <xf numFmtId="165" fontId="3" fillId="18" borderId="0" xfId="0" applyNumberFormat="1" applyFont="1" applyFill="1" applyAlignment="1">
      <alignment horizontal="center"/>
    </xf>
    <xf numFmtId="165" fontId="3" fillId="19" borderId="0" xfId="0" applyNumberFormat="1" applyFont="1" applyFill="1" applyAlignment="1">
      <alignment horizontal="center"/>
    </xf>
    <xf numFmtId="165" fontId="6"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165" fontId="3" fillId="2" borderId="1" xfId="0" applyNumberFormat="1" applyFont="1" applyFill="1" applyBorder="1" applyAlignment="1">
      <alignment horizontal="center"/>
    </xf>
    <xf numFmtId="165" fontId="3" fillId="0" borderId="1" xfId="0" applyNumberFormat="1" applyFont="1" applyBorder="1" applyAlignment="1">
      <alignment horizontal="center" shrinkToFit="1"/>
    </xf>
    <xf numFmtId="165" fontId="3" fillId="0" borderId="0" xfId="0" applyNumberFormat="1" applyFont="1" applyAlignment="1">
      <alignment horizontal="center" shrinkToFit="1"/>
    </xf>
    <xf numFmtId="165" fontId="3" fillId="0" borderId="36" xfId="0" applyNumberFormat="1" applyFont="1" applyBorder="1" applyAlignment="1">
      <alignment horizontal="center"/>
    </xf>
    <xf numFmtId="164" fontId="3" fillId="0" borderId="6" xfId="0" applyNumberFormat="1" applyFont="1" applyBorder="1" applyAlignment="1">
      <alignment horizontal="center"/>
    </xf>
    <xf numFmtId="164" fontId="3" fillId="0" borderId="36" xfId="0" applyNumberFormat="1" applyFont="1" applyBorder="1" applyAlignment="1">
      <alignment horizontal="center"/>
    </xf>
    <xf numFmtId="164" fontId="3" fillId="11" borderId="24" xfId="0" applyNumberFormat="1" applyFont="1" applyFill="1" applyBorder="1" applyAlignment="1">
      <alignment horizontal="center"/>
    </xf>
    <xf numFmtId="0" fontId="3" fillId="0" borderId="24" xfId="0" applyFont="1" applyBorder="1" applyAlignment="1">
      <alignment/>
    </xf>
    <xf numFmtId="14" fontId="3" fillId="14" borderId="31" xfId="0" applyNumberFormat="1" applyFont="1" applyFill="1" applyBorder="1" applyAlignment="1">
      <alignment/>
    </xf>
    <xf numFmtId="165" fontId="3" fillId="14" borderId="34" xfId="0" applyNumberFormat="1" applyFont="1" applyFill="1" applyBorder="1" applyAlignment="1">
      <alignment horizontal="center"/>
    </xf>
    <xf numFmtId="164" fontId="3" fillId="14" borderId="32" xfId="0" applyNumberFormat="1" applyFont="1" applyFill="1" applyBorder="1" applyAlignment="1">
      <alignment horizontal="center"/>
    </xf>
    <xf numFmtId="164" fontId="3" fillId="14" borderId="34" xfId="0" applyNumberFormat="1" applyFont="1" applyFill="1" applyBorder="1" applyAlignment="1">
      <alignment horizontal="center"/>
    </xf>
    <xf numFmtId="0" fontId="3" fillId="14" borderId="32" xfId="0" applyFont="1" applyFill="1" applyBorder="1" applyAlignment="1">
      <alignment horizontal="center"/>
    </xf>
    <xf numFmtId="0" fontId="3" fillId="14" borderId="32" xfId="0" applyFont="1" applyFill="1" applyBorder="1" applyAlignment="1">
      <alignment horizontal="center" wrapText="1"/>
    </xf>
    <xf numFmtId="165" fontId="3" fillId="14" borderId="32" xfId="0" applyNumberFormat="1" applyFont="1" applyFill="1" applyBorder="1" applyAlignment="1">
      <alignment horizontal="center"/>
    </xf>
    <xf numFmtId="0" fontId="3" fillId="14" borderId="32" xfId="0" applyFont="1" applyFill="1" applyBorder="1" applyAlignment="1">
      <alignment horizontal="center" shrinkToFit="1"/>
    </xf>
    <xf numFmtId="0" fontId="3" fillId="14" borderId="32" xfId="0" applyFont="1" applyFill="1" applyBorder="1" applyAlignment="1">
      <alignment/>
    </xf>
    <xf numFmtId="0" fontId="3" fillId="14" borderId="35" xfId="0" applyFont="1" applyFill="1" applyBorder="1" applyAlignment="1">
      <alignment/>
    </xf>
    <xf numFmtId="165" fontId="35" fillId="14" borderId="35" xfId="0" applyNumberFormat="1" applyFont="1" applyFill="1" applyBorder="1" applyAlignment="1">
      <alignment/>
    </xf>
    <xf numFmtId="0" fontId="3" fillId="0" borderId="24" xfId="0" applyFont="1" applyFill="1" applyBorder="1" applyAlignment="1" quotePrefix="1">
      <alignment horizontal="center" wrapText="1"/>
    </xf>
    <xf numFmtId="0" fontId="3" fillId="3" borderId="1" xfId="0" applyFont="1" applyFill="1" applyBorder="1" applyAlignment="1">
      <alignment horizontal="center"/>
    </xf>
    <xf numFmtId="165" fontId="3" fillId="4" borderId="1" xfId="0" applyNumberFormat="1" applyFont="1" applyFill="1" applyBorder="1" applyAlignment="1">
      <alignment horizontal="center"/>
    </xf>
    <xf numFmtId="0" fontId="3" fillId="5" borderId="1" xfId="0" applyFont="1" applyFill="1" applyBorder="1" applyAlignment="1">
      <alignment horizontal="center"/>
    </xf>
    <xf numFmtId="164" fontId="3" fillId="0" borderId="6" xfId="0" applyNumberFormat="1" applyFont="1" applyBorder="1" applyAlignment="1">
      <alignment horizontal="center"/>
    </xf>
    <xf numFmtId="0" fontId="3" fillId="3" borderId="6" xfId="0" applyFont="1" applyFill="1" applyBorder="1" applyAlignment="1">
      <alignment horizontal="center"/>
    </xf>
    <xf numFmtId="165" fontId="3" fillId="0" borderId="34" xfId="0" applyNumberFormat="1" applyFont="1" applyBorder="1" applyAlignment="1">
      <alignment horizontal="center"/>
    </xf>
    <xf numFmtId="164" fontId="3" fillId="0" borderId="32" xfId="0" applyNumberFormat="1" applyFont="1" applyBorder="1" applyAlignment="1">
      <alignment horizontal="center"/>
    </xf>
    <xf numFmtId="164" fontId="3" fillId="0" borderId="34" xfId="0" applyNumberFormat="1" applyFont="1" applyBorder="1" applyAlignment="1">
      <alignment horizontal="center"/>
    </xf>
    <xf numFmtId="165" fontId="3" fillId="0" borderId="32" xfId="0" applyNumberFormat="1" applyFont="1" applyBorder="1" applyAlignment="1">
      <alignment horizontal="center"/>
    </xf>
    <xf numFmtId="0" fontId="3" fillId="0" borderId="32" xfId="0" applyFont="1" applyBorder="1" applyAlignment="1">
      <alignment horizontal="center" shrinkToFit="1"/>
    </xf>
    <xf numFmtId="0" fontId="3" fillId="0" borderId="32" xfId="0" applyFont="1" applyBorder="1" applyAlignment="1">
      <alignment/>
    </xf>
    <xf numFmtId="165" fontId="3" fillId="5" borderId="6" xfId="0" applyNumberFormat="1" applyFont="1" applyFill="1" applyBorder="1" applyAlignment="1">
      <alignment horizontal="center"/>
    </xf>
    <xf numFmtId="0" fontId="3" fillId="3" borderId="24" xfId="0" applyFont="1" applyFill="1" applyBorder="1" applyAlignment="1">
      <alignment horizontal="center"/>
    </xf>
    <xf numFmtId="0" fontId="3" fillId="0" borderId="24" xfId="0" applyFont="1" applyBorder="1" applyAlignment="1" quotePrefix="1">
      <alignment horizontal="center"/>
    </xf>
    <xf numFmtId="0" fontId="44" fillId="0" borderId="0" xfId="0" applyFont="1" applyAlignment="1">
      <alignment shrinkToFit="1"/>
    </xf>
    <xf numFmtId="0" fontId="3" fillId="20" borderId="32" xfId="0" applyFont="1" applyFill="1" applyBorder="1" applyAlignment="1">
      <alignment horizontal="center"/>
    </xf>
    <xf numFmtId="0" fontId="3" fillId="20" borderId="24" xfId="0" applyFont="1" applyFill="1" applyBorder="1" applyAlignment="1">
      <alignment horizontal="center"/>
    </xf>
    <xf numFmtId="0" fontId="3" fillId="20" borderId="1" xfId="0" applyFont="1" applyFill="1" applyBorder="1" applyAlignment="1">
      <alignment horizontal="center"/>
    </xf>
    <xf numFmtId="0" fontId="3" fillId="20" borderId="6" xfId="0" applyFont="1" applyFill="1" applyBorder="1" applyAlignment="1">
      <alignment horizontal="center"/>
    </xf>
    <xf numFmtId="165" fontId="35" fillId="0" borderId="35" xfId="0" applyNumberFormat="1" applyFont="1" applyFill="1" applyBorder="1" applyAlignment="1">
      <alignment/>
    </xf>
    <xf numFmtId="165" fontId="34" fillId="0" borderId="35" xfId="0" applyNumberFormat="1" applyFont="1" applyBorder="1" applyAlignment="1">
      <alignment/>
    </xf>
    <xf numFmtId="164" fontId="3" fillId="11" borderId="1" xfId="0" applyNumberFormat="1" applyFont="1" applyFill="1" applyBorder="1" applyAlignment="1">
      <alignment horizontal="center"/>
    </xf>
    <xf numFmtId="165" fontId="3" fillId="5" borderId="1" xfId="0" applyNumberFormat="1" applyFont="1" applyFill="1" applyBorder="1" applyAlignment="1">
      <alignment horizontal="center"/>
    </xf>
    <xf numFmtId="164" fontId="3" fillId="19" borderId="1" xfId="0" applyNumberFormat="1" applyFont="1" applyFill="1" applyBorder="1" applyAlignment="1">
      <alignment horizontal="center"/>
    </xf>
    <xf numFmtId="164" fontId="3" fillId="10" borderId="1" xfId="0" applyNumberFormat="1" applyFont="1" applyFill="1" applyBorder="1" applyAlignment="1">
      <alignment horizontal="center"/>
    </xf>
    <xf numFmtId="0" fontId="3" fillId="21" borderId="1" xfId="0" applyFont="1" applyFill="1" applyBorder="1" applyAlignment="1">
      <alignment horizontal="center"/>
    </xf>
    <xf numFmtId="165" fontId="25" fillId="7" borderId="12" xfId="0" applyNumberFormat="1" applyFont="1" applyFill="1" applyBorder="1" applyAlignment="1">
      <alignment horizontal="center"/>
    </xf>
    <xf numFmtId="16" fontId="3" fillId="0" borderId="1" xfId="0" applyNumberFormat="1" applyFont="1" applyBorder="1" applyAlignment="1" quotePrefix="1">
      <alignment horizontal="center"/>
    </xf>
    <xf numFmtId="165" fontId="45" fillId="7" borderId="0" xfId="0" applyNumberFormat="1" applyFont="1" applyFill="1" applyBorder="1" applyAlignment="1">
      <alignment horizontal="center"/>
    </xf>
    <xf numFmtId="0" fontId="45" fillId="7" borderId="12" xfId="0" applyFont="1" applyFill="1" applyBorder="1" applyAlignment="1">
      <alignment horizontal="center"/>
    </xf>
    <xf numFmtId="0" fontId="38" fillId="20" borderId="1" xfId="0" applyFont="1" applyFill="1" applyBorder="1" applyAlignment="1">
      <alignment horizontal="center"/>
    </xf>
    <xf numFmtId="164" fontId="3" fillId="19" borderId="32" xfId="0" applyNumberFormat="1" applyFont="1" applyFill="1" applyBorder="1" applyAlignment="1">
      <alignment horizontal="center"/>
    </xf>
    <xf numFmtId="164" fontId="3" fillId="0" borderId="26" xfId="0" applyNumberFormat="1" applyFont="1" applyFill="1" applyBorder="1" applyAlignment="1">
      <alignment horizontal="center"/>
    </xf>
    <xf numFmtId="164" fontId="3" fillId="19" borderId="6" xfId="0" applyNumberFormat="1" applyFont="1" applyFill="1" applyBorder="1" applyAlignment="1">
      <alignment horizontal="center"/>
    </xf>
    <xf numFmtId="164" fontId="3" fillId="19" borderId="24" xfId="0" applyNumberFormat="1" applyFont="1" applyFill="1" applyBorder="1" applyAlignment="1">
      <alignment horizontal="center"/>
    </xf>
    <xf numFmtId="164" fontId="3" fillId="18" borderId="32" xfId="0" applyNumberFormat="1" applyFont="1" applyFill="1" applyBorder="1" applyAlignment="1">
      <alignment horizontal="center"/>
    </xf>
    <xf numFmtId="164" fontId="3" fillId="0" borderId="0" xfId="0" applyNumberFormat="1" applyFont="1" applyAlignment="1">
      <alignment horizontal="center"/>
    </xf>
    <xf numFmtId="164" fontId="6" fillId="0" borderId="37" xfId="0" applyNumberFormat="1" applyFont="1" applyFill="1" applyBorder="1" applyAlignment="1">
      <alignment horizontal="center" wrapText="1"/>
    </xf>
    <xf numFmtId="164" fontId="9" fillId="0" borderId="21" xfId="0" applyNumberFormat="1" applyFont="1" applyFill="1" applyBorder="1" applyAlignment="1">
      <alignment horizontal="center" wrapText="1"/>
    </xf>
    <xf numFmtId="164" fontId="3" fillId="0" borderId="1" xfId="0" applyNumberFormat="1" applyFont="1" applyFill="1" applyBorder="1" applyAlignment="1">
      <alignment horizontal="center" vertical="center" wrapText="1"/>
    </xf>
    <xf numFmtId="164" fontId="3" fillId="0" borderId="32" xfId="0" applyNumberFormat="1" applyFont="1" applyBorder="1" applyAlignment="1">
      <alignment horizontal="center"/>
    </xf>
    <xf numFmtId="164" fontId="3" fillId="0" borderId="9" xfId="0" applyNumberFormat="1" applyFont="1" applyBorder="1" applyAlignment="1">
      <alignment horizontal="center"/>
    </xf>
    <xf numFmtId="0" fontId="3" fillId="9" borderId="1" xfId="0" applyFont="1" applyFill="1" applyBorder="1" applyAlignment="1">
      <alignment horizontal="center"/>
    </xf>
    <xf numFmtId="0" fontId="3" fillId="2" borderId="1" xfId="0" applyFont="1" applyFill="1" applyBorder="1" applyAlignment="1">
      <alignment horizontal="center"/>
    </xf>
    <xf numFmtId="164" fontId="38" fillId="12" borderId="1" xfId="0" applyNumberFormat="1" applyFont="1" applyFill="1" applyBorder="1" applyAlignment="1">
      <alignment horizontal="center"/>
    </xf>
    <xf numFmtId="171" fontId="0" fillId="0" borderId="0" xfId="0" applyNumberFormat="1" applyAlignment="1">
      <alignment/>
    </xf>
    <xf numFmtId="171" fontId="3" fillId="0" borderId="1" xfId="0" applyNumberFormat="1" applyFont="1" applyBorder="1" applyAlignment="1">
      <alignment horizontal="center" shrinkToFit="1"/>
    </xf>
    <xf numFmtId="2" fontId="7" fillId="0" borderId="0" xfId="0" applyNumberFormat="1" applyFont="1" applyAlignment="1">
      <alignment horizontal="center"/>
    </xf>
    <xf numFmtId="164" fontId="3" fillId="0" borderId="9" xfId="0" applyNumberFormat="1" applyFont="1" applyBorder="1" applyAlignment="1">
      <alignment/>
    </xf>
    <xf numFmtId="165" fontId="4" fillId="0" borderId="9" xfId="0" applyNumberFormat="1" applyFont="1" applyBorder="1" applyAlignment="1">
      <alignment horizontal="center"/>
    </xf>
    <xf numFmtId="0" fontId="4" fillId="0" borderId="9" xfId="0" applyFont="1" applyBorder="1" applyAlignment="1">
      <alignment/>
    </xf>
    <xf numFmtId="0" fontId="16" fillId="0" borderId="1" xfId="0" applyFont="1" applyFill="1" applyBorder="1" applyAlignment="1">
      <alignment horizontal="center"/>
    </xf>
    <xf numFmtId="0" fontId="16" fillId="0" borderId="1" xfId="0" applyFont="1" applyBorder="1" applyAlignment="1">
      <alignment horizontal="center"/>
    </xf>
    <xf numFmtId="164" fontId="4" fillId="0" borderId="9"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ill>
        <patternFill patternType="solid">
          <bgColor rgb="FFCCFFFF"/>
        </patternFill>
      </fill>
      <border/>
    </dxf>
    <dxf>
      <fill>
        <patternFill>
          <bgColor rgb="FF00FF00"/>
        </patternFill>
      </fill>
      <border/>
    </dxf>
    <dxf>
      <fill>
        <patternFill>
          <bgColor rgb="FF99CC00"/>
        </patternFill>
      </fill>
      <border/>
    </dxf>
    <dxf>
      <fill>
        <patternFill>
          <bgColor rgb="FF00CCFF"/>
        </patternFill>
      </fill>
      <border/>
    </dxf>
    <dxf>
      <fill>
        <patternFill>
          <bgColor rgb="FFCCFFFF"/>
        </patternFill>
      </fill>
      <border/>
    </dxf>
    <dxf>
      <fill>
        <patternFill>
          <bgColor rgb="FFFFFF00"/>
        </patternFill>
      </fill>
      <border/>
    </dxf>
    <dxf>
      <fill>
        <patternFill>
          <bgColor rgb="FFFF9900"/>
        </patternFill>
      </fill>
      <border/>
    </dxf>
    <dxf>
      <fill>
        <patternFill>
          <bgColor rgb="FFFF0000"/>
        </patternFill>
      </fill>
      <border/>
    </dxf>
    <dxf>
      <font>
        <color rgb="FF00CC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Minimum Temperatures:
Blue line  = long term average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Data'!$E$9:$E$373</c:f>
              <c:numCache>
                <c:ptCount val="365"/>
                <c:pt idx="0">
                  <c:v>4.7</c:v>
                </c:pt>
                <c:pt idx="1">
                  <c:v>3.4</c:v>
                </c:pt>
                <c:pt idx="2">
                  <c:v>4</c:v>
                </c:pt>
                <c:pt idx="3">
                  <c:v>3.9</c:v>
                </c:pt>
                <c:pt idx="4">
                  <c:v>0.2</c:v>
                </c:pt>
                <c:pt idx="5">
                  <c:v>1.2</c:v>
                </c:pt>
                <c:pt idx="6">
                  <c:v>6.3</c:v>
                </c:pt>
                <c:pt idx="7">
                  <c:v>5.9</c:v>
                </c:pt>
                <c:pt idx="8">
                  <c:v>4.5</c:v>
                </c:pt>
                <c:pt idx="9">
                  <c:v>0.6</c:v>
                </c:pt>
                <c:pt idx="10">
                  <c:v>1.3</c:v>
                </c:pt>
                <c:pt idx="11">
                  <c:v>-1.5</c:v>
                </c:pt>
                <c:pt idx="12">
                  <c:v>0</c:v>
                </c:pt>
                <c:pt idx="13">
                  <c:v>-0.4</c:v>
                </c:pt>
                <c:pt idx="14">
                  <c:v>0.5</c:v>
                </c:pt>
                <c:pt idx="15">
                  <c:v>4.8</c:v>
                </c:pt>
                <c:pt idx="16">
                  <c:v>4.8</c:v>
                </c:pt>
                <c:pt idx="17">
                  <c:v>2.8</c:v>
                </c:pt>
                <c:pt idx="18">
                  <c:v>4.9</c:v>
                </c:pt>
                <c:pt idx="19">
                  <c:v>-1.8</c:v>
                </c:pt>
                <c:pt idx="20">
                  <c:v>-1</c:v>
                </c:pt>
                <c:pt idx="21">
                  <c:v>-0.2</c:v>
                </c:pt>
                <c:pt idx="22">
                  <c:v>2.2</c:v>
                </c:pt>
                <c:pt idx="23">
                  <c:v>-0.3</c:v>
                </c:pt>
                <c:pt idx="24">
                  <c:v>2.6</c:v>
                </c:pt>
                <c:pt idx="25">
                  <c:v>0.8</c:v>
                </c:pt>
                <c:pt idx="26">
                  <c:v>1.1</c:v>
                </c:pt>
                <c:pt idx="27">
                  <c:v>2.7</c:v>
                </c:pt>
                <c:pt idx="28">
                  <c:v>4.5</c:v>
                </c:pt>
                <c:pt idx="29">
                  <c:v>1.3</c:v>
                </c:pt>
                <c:pt idx="30">
                  <c:v>1.6</c:v>
                </c:pt>
                <c:pt idx="31">
                  <c:v>1.6</c:v>
                </c:pt>
                <c:pt idx="32">
                  <c:v>2.3</c:v>
                </c:pt>
                <c:pt idx="33">
                  <c:v>3.9</c:v>
                </c:pt>
                <c:pt idx="34">
                  <c:v>2</c:v>
                </c:pt>
                <c:pt idx="35">
                  <c:v>3.1</c:v>
                </c:pt>
                <c:pt idx="36">
                  <c:v>5.5</c:v>
                </c:pt>
                <c:pt idx="37">
                  <c:v>2.9</c:v>
                </c:pt>
                <c:pt idx="38">
                  <c:v>3.9</c:v>
                </c:pt>
                <c:pt idx="39">
                  <c:v>4.7</c:v>
                </c:pt>
                <c:pt idx="40">
                  <c:v>-0.8</c:v>
                </c:pt>
                <c:pt idx="41">
                  <c:v>-0.1</c:v>
                </c:pt>
                <c:pt idx="42">
                  <c:v>1</c:v>
                </c:pt>
                <c:pt idx="43">
                  <c:v>1.7</c:v>
                </c:pt>
                <c:pt idx="44">
                  <c:v>1.7</c:v>
                </c:pt>
                <c:pt idx="45">
                  <c:v>2.5</c:v>
                </c:pt>
                <c:pt idx="46">
                  <c:v>1</c:v>
                </c:pt>
                <c:pt idx="47">
                  <c:v>1.8</c:v>
                </c:pt>
                <c:pt idx="48">
                  <c:v>5.9</c:v>
                </c:pt>
                <c:pt idx="49">
                  <c:v>4</c:v>
                </c:pt>
                <c:pt idx="50">
                  <c:v>6.3</c:v>
                </c:pt>
                <c:pt idx="51">
                  <c:v>1.5</c:v>
                </c:pt>
                <c:pt idx="52">
                  <c:v>2.7</c:v>
                </c:pt>
                <c:pt idx="53">
                  <c:v>5.4</c:v>
                </c:pt>
                <c:pt idx="54">
                  <c:v>7.2</c:v>
                </c:pt>
                <c:pt idx="55">
                  <c:v>5.3</c:v>
                </c:pt>
                <c:pt idx="56">
                  <c:v>2.7</c:v>
                </c:pt>
                <c:pt idx="57">
                  <c:v>4.8</c:v>
                </c:pt>
                <c:pt idx="58">
                  <c:v>1.1</c:v>
                </c:pt>
                <c:pt idx="59">
                  <c:v>-1.5</c:v>
                </c:pt>
                <c:pt idx="60">
                  <c:v>0.6</c:v>
                </c:pt>
                <c:pt idx="61">
                  <c:v>0.4</c:v>
                </c:pt>
                <c:pt idx="62">
                  <c:v>-0.6</c:v>
                </c:pt>
                <c:pt idx="63">
                  <c:v>-1</c:v>
                </c:pt>
                <c:pt idx="64">
                  <c:v>1.5</c:v>
                </c:pt>
                <c:pt idx="65">
                  <c:v>7.8</c:v>
                </c:pt>
                <c:pt idx="66">
                  <c:v>0.7</c:v>
                </c:pt>
                <c:pt idx="67">
                  <c:v>3.2</c:v>
                </c:pt>
                <c:pt idx="68">
                  <c:v>4.4</c:v>
                </c:pt>
                <c:pt idx="69">
                  <c:v>3.1</c:v>
                </c:pt>
                <c:pt idx="70">
                  <c:v>3.6</c:v>
                </c:pt>
                <c:pt idx="71">
                  <c:v>0.5</c:v>
                </c:pt>
                <c:pt idx="72">
                  <c:v>-0.1</c:v>
                </c:pt>
                <c:pt idx="73">
                  <c:v>1.7</c:v>
                </c:pt>
                <c:pt idx="74">
                  <c:v>7.4</c:v>
                </c:pt>
                <c:pt idx="75">
                  <c:v>8</c:v>
                </c:pt>
                <c:pt idx="76">
                  <c:v>5.1</c:v>
                </c:pt>
                <c:pt idx="77">
                  <c:v>5.4</c:v>
                </c:pt>
                <c:pt idx="78">
                  <c:v>5.7</c:v>
                </c:pt>
                <c:pt idx="79">
                  <c:v>2.2</c:v>
                </c:pt>
                <c:pt idx="80">
                  <c:v>2</c:v>
                </c:pt>
                <c:pt idx="81">
                  <c:v>0.1</c:v>
                </c:pt>
                <c:pt idx="82">
                  <c:v>-2</c:v>
                </c:pt>
                <c:pt idx="83">
                  <c:v>3.5</c:v>
                </c:pt>
                <c:pt idx="84">
                  <c:v>1.4</c:v>
                </c:pt>
                <c:pt idx="85">
                  <c:v>2</c:v>
                </c:pt>
                <c:pt idx="86">
                  <c:v>2.1</c:v>
                </c:pt>
                <c:pt idx="87">
                  <c:v>5.6</c:v>
                </c:pt>
                <c:pt idx="88">
                  <c:v>5.2</c:v>
                </c:pt>
                <c:pt idx="89">
                  <c:v>6.5</c:v>
                </c:pt>
                <c:pt idx="90">
                  <c:v>8.1</c:v>
                </c:pt>
                <c:pt idx="91">
                  <c:v>7.4</c:v>
                </c:pt>
                <c:pt idx="92">
                  <c:v>7.5</c:v>
                </c:pt>
                <c:pt idx="93">
                  <c:v>7.4</c:v>
                </c:pt>
                <c:pt idx="94">
                  <c:v>6.5</c:v>
                </c:pt>
                <c:pt idx="95">
                  <c:v>10.1</c:v>
                </c:pt>
                <c:pt idx="96">
                  <c:v>11.2</c:v>
                </c:pt>
                <c:pt idx="97">
                  <c:v>4.2</c:v>
                </c:pt>
                <c:pt idx="98">
                  <c:v>5.1</c:v>
                </c:pt>
                <c:pt idx="99">
                  <c:v>2.9</c:v>
                </c:pt>
                <c:pt idx="100">
                  <c:v>3.8</c:v>
                </c:pt>
                <c:pt idx="101">
                  <c:v>4.2</c:v>
                </c:pt>
                <c:pt idx="102">
                  <c:v>5.2</c:v>
                </c:pt>
                <c:pt idx="103">
                  <c:v>6.2</c:v>
                </c:pt>
                <c:pt idx="104">
                  <c:v>0.7</c:v>
                </c:pt>
                <c:pt idx="105">
                  <c:v>2.7</c:v>
                </c:pt>
                <c:pt idx="106">
                  <c:v>5.2</c:v>
                </c:pt>
                <c:pt idx="107">
                  <c:v>1.1</c:v>
                </c:pt>
                <c:pt idx="108">
                  <c:v>0.4</c:v>
                </c:pt>
                <c:pt idx="109">
                  <c:v>6.2</c:v>
                </c:pt>
                <c:pt idx="110">
                  <c:v>8.2</c:v>
                </c:pt>
                <c:pt idx="111">
                  <c:v>8.5</c:v>
                </c:pt>
                <c:pt idx="112">
                  <c:v>7</c:v>
                </c:pt>
                <c:pt idx="113">
                  <c:v>7</c:v>
                </c:pt>
                <c:pt idx="114">
                  <c:v>7.5</c:v>
                </c:pt>
                <c:pt idx="115">
                  <c:v>7.3</c:v>
                </c:pt>
                <c:pt idx="116">
                  <c:v>6.4</c:v>
                </c:pt>
                <c:pt idx="117">
                  <c:v>6</c:v>
                </c:pt>
                <c:pt idx="118">
                  <c:v>8.6</c:v>
                </c:pt>
                <c:pt idx="119">
                  <c:v>10.7</c:v>
                </c:pt>
                <c:pt idx="120">
                  <c:v>9.6</c:v>
                </c:pt>
                <c:pt idx="121">
                  <c:v>6.4</c:v>
                </c:pt>
                <c:pt idx="122">
                  <c:v>-0.9</c:v>
                </c:pt>
                <c:pt idx="123">
                  <c:v>6.8</c:v>
                </c:pt>
                <c:pt idx="124">
                  <c:v>5.1</c:v>
                </c:pt>
                <c:pt idx="125">
                  <c:v>9.9</c:v>
                </c:pt>
                <c:pt idx="126">
                  <c:v>8</c:v>
                </c:pt>
                <c:pt idx="127">
                  <c:v>9.6</c:v>
                </c:pt>
                <c:pt idx="128">
                  <c:v>9.2</c:v>
                </c:pt>
                <c:pt idx="129">
                  <c:v>8.5</c:v>
                </c:pt>
                <c:pt idx="130">
                  <c:v>8.4</c:v>
                </c:pt>
                <c:pt idx="131">
                  <c:v>7.7</c:v>
                </c:pt>
                <c:pt idx="132">
                  <c:v>7.6</c:v>
                </c:pt>
                <c:pt idx="133">
                  <c:v>5.2</c:v>
                </c:pt>
                <c:pt idx="134">
                  <c:v>5</c:v>
                </c:pt>
                <c:pt idx="135">
                  <c:v>7.8</c:v>
                </c:pt>
                <c:pt idx="136">
                  <c:v>8.1</c:v>
                </c:pt>
                <c:pt idx="137">
                  <c:v>8.7</c:v>
                </c:pt>
                <c:pt idx="138">
                  <c:v>10.1</c:v>
                </c:pt>
                <c:pt idx="139">
                  <c:v>12.3</c:v>
                </c:pt>
                <c:pt idx="140">
                  <c:v>7.2</c:v>
                </c:pt>
                <c:pt idx="141">
                  <c:v>9</c:v>
                </c:pt>
                <c:pt idx="142">
                  <c:v>9.5</c:v>
                </c:pt>
                <c:pt idx="143">
                  <c:v>8.2</c:v>
                </c:pt>
                <c:pt idx="144">
                  <c:v>8.4</c:v>
                </c:pt>
                <c:pt idx="145">
                  <c:v>6</c:v>
                </c:pt>
                <c:pt idx="146">
                  <c:v>9.6</c:v>
                </c:pt>
                <c:pt idx="147">
                  <c:v>9.1</c:v>
                </c:pt>
                <c:pt idx="148">
                  <c:v>10.1</c:v>
                </c:pt>
                <c:pt idx="149">
                  <c:v>9.2</c:v>
                </c:pt>
                <c:pt idx="150">
                  <c:v>10.1</c:v>
                </c:pt>
                <c:pt idx="151">
                  <c:v>5.6</c:v>
                </c:pt>
                <c:pt idx="152">
                  <c:v>12.1</c:v>
                </c:pt>
                <c:pt idx="153">
                  <c:v>12.5</c:v>
                </c:pt>
                <c:pt idx="154">
                  <c:v>10.3</c:v>
                </c:pt>
                <c:pt idx="155">
                  <c:v>9</c:v>
                </c:pt>
                <c:pt idx="156">
                  <c:v>4.7</c:v>
                </c:pt>
                <c:pt idx="157">
                  <c:v>11.3</c:v>
                </c:pt>
                <c:pt idx="158">
                  <c:v>11.2</c:v>
                </c:pt>
                <c:pt idx="159">
                  <c:v>11.9</c:v>
                </c:pt>
                <c:pt idx="160">
                  <c:v>13.9</c:v>
                </c:pt>
                <c:pt idx="161">
                  <c:v>10.5</c:v>
                </c:pt>
                <c:pt idx="162">
                  <c:v>8.7</c:v>
                </c:pt>
                <c:pt idx="163">
                  <c:v>9.9</c:v>
                </c:pt>
                <c:pt idx="164">
                  <c:v>14</c:v>
                </c:pt>
                <c:pt idx="165">
                  <c:v>11</c:v>
                </c:pt>
                <c:pt idx="166">
                  <c:v>10.4</c:v>
                </c:pt>
                <c:pt idx="167">
                  <c:v>9.7</c:v>
                </c:pt>
                <c:pt idx="168">
                  <c:v>11.1</c:v>
                </c:pt>
                <c:pt idx="169">
                  <c:v>13.6</c:v>
                </c:pt>
                <c:pt idx="170">
                  <c:v>12.8</c:v>
                </c:pt>
                <c:pt idx="171">
                  <c:v>8.2</c:v>
                </c:pt>
                <c:pt idx="172">
                  <c:v>10.4</c:v>
                </c:pt>
                <c:pt idx="173">
                  <c:v>12.8</c:v>
                </c:pt>
                <c:pt idx="174">
                  <c:v>12.7</c:v>
                </c:pt>
                <c:pt idx="175">
                  <c:v>7.8</c:v>
                </c:pt>
                <c:pt idx="176">
                  <c:v>11.6</c:v>
                </c:pt>
                <c:pt idx="177">
                  <c:v>11.5</c:v>
                </c:pt>
                <c:pt idx="178">
                  <c:v>10.2</c:v>
                </c:pt>
                <c:pt idx="179">
                  <c:v>8.5</c:v>
                </c:pt>
                <c:pt idx="180">
                  <c:v>8.3</c:v>
                </c:pt>
                <c:pt idx="181">
                  <c:v>8.9</c:v>
                </c:pt>
                <c:pt idx="182">
                  <c:v>7.6</c:v>
                </c:pt>
                <c:pt idx="183">
                  <c:v>14.4</c:v>
                </c:pt>
                <c:pt idx="184">
                  <c:v>13.5</c:v>
                </c:pt>
                <c:pt idx="185">
                  <c:v>13.1</c:v>
                </c:pt>
                <c:pt idx="186">
                  <c:v>8.5</c:v>
                </c:pt>
                <c:pt idx="187">
                  <c:v>8.1</c:v>
                </c:pt>
                <c:pt idx="188">
                  <c:v>9</c:v>
                </c:pt>
                <c:pt idx="189">
                  <c:v>9.6</c:v>
                </c:pt>
                <c:pt idx="190">
                  <c:v>11.7</c:v>
                </c:pt>
                <c:pt idx="191">
                  <c:v>9.7</c:v>
                </c:pt>
                <c:pt idx="192">
                  <c:v>12.5</c:v>
                </c:pt>
                <c:pt idx="193">
                  <c:v>16.2</c:v>
                </c:pt>
                <c:pt idx="194">
                  <c:v>7.6</c:v>
                </c:pt>
                <c:pt idx="195">
                  <c:v>13.9</c:v>
                </c:pt>
                <c:pt idx="196">
                  <c:v>9.6</c:v>
                </c:pt>
                <c:pt idx="197">
                  <c:v>11.1</c:v>
                </c:pt>
                <c:pt idx="198">
                  <c:v>14.9</c:v>
                </c:pt>
                <c:pt idx="199">
                  <c:v>17.2</c:v>
                </c:pt>
                <c:pt idx="200">
                  <c:v>15.6</c:v>
                </c:pt>
                <c:pt idx="201">
                  <c:v>15</c:v>
                </c:pt>
                <c:pt idx="202">
                  <c:v>11.6</c:v>
                </c:pt>
                <c:pt idx="203">
                  <c:v>14.6</c:v>
                </c:pt>
                <c:pt idx="204">
                  <c:v>14.1</c:v>
                </c:pt>
                <c:pt idx="205">
                  <c:v>13.3</c:v>
                </c:pt>
                <c:pt idx="206">
                  <c:v>12.9</c:v>
                </c:pt>
                <c:pt idx="207">
                  <c:v>13.9</c:v>
                </c:pt>
                <c:pt idx="208">
                  <c:v>9.3</c:v>
                </c:pt>
                <c:pt idx="209">
                  <c:v>10.4</c:v>
                </c:pt>
                <c:pt idx="210">
                  <c:v>12.1</c:v>
                </c:pt>
                <c:pt idx="211">
                  <c:v>11</c:v>
                </c:pt>
                <c:pt idx="212">
                  <c:v>13.6</c:v>
                </c:pt>
                <c:pt idx="213">
                  <c:v>14.8</c:v>
                </c:pt>
                <c:pt idx="214">
                  <c:v>9.6</c:v>
                </c:pt>
                <c:pt idx="215">
                  <c:v>9.2</c:v>
                </c:pt>
                <c:pt idx="216">
                  <c:v>8.8</c:v>
                </c:pt>
                <c:pt idx="217">
                  <c:v>15.1</c:v>
                </c:pt>
                <c:pt idx="218">
                  <c:v>10.8</c:v>
                </c:pt>
                <c:pt idx="219">
                  <c:v>12.5</c:v>
                </c:pt>
                <c:pt idx="220">
                  <c:v>11.1</c:v>
                </c:pt>
                <c:pt idx="221">
                  <c:v>11.5</c:v>
                </c:pt>
                <c:pt idx="222">
                  <c:v>10.2</c:v>
                </c:pt>
                <c:pt idx="223">
                  <c:v>9.9</c:v>
                </c:pt>
                <c:pt idx="224">
                  <c:v>10.5</c:v>
                </c:pt>
                <c:pt idx="225">
                  <c:v>8.6</c:v>
                </c:pt>
                <c:pt idx="226">
                  <c:v>12.1</c:v>
                </c:pt>
                <c:pt idx="227">
                  <c:v>8.9</c:v>
                </c:pt>
                <c:pt idx="228">
                  <c:v>11.6</c:v>
                </c:pt>
                <c:pt idx="229">
                  <c:v>10.6</c:v>
                </c:pt>
                <c:pt idx="230">
                  <c:v>7.8</c:v>
                </c:pt>
                <c:pt idx="231">
                  <c:v>5.2</c:v>
                </c:pt>
                <c:pt idx="232">
                  <c:v>5</c:v>
                </c:pt>
                <c:pt idx="233">
                  <c:v>9.8</c:v>
                </c:pt>
                <c:pt idx="234">
                  <c:v>5.5</c:v>
                </c:pt>
                <c:pt idx="235">
                  <c:v>5.1</c:v>
                </c:pt>
                <c:pt idx="236">
                  <c:v>10.9</c:v>
                </c:pt>
                <c:pt idx="237">
                  <c:v>12.6</c:v>
                </c:pt>
                <c:pt idx="238">
                  <c:v>7.2</c:v>
                </c:pt>
                <c:pt idx="239">
                  <c:v>13.4</c:v>
                </c:pt>
                <c:pt idx="240">
                  <c:v>11.7</c:v>
                </c:pt>
                <c:pt idx="241">
                  <c:v>11.7</c:v>
                </c:pt>
                <c:pt idx="242">
                  <c:v>10.6</c:v>
                </c:pt>
                <c:pt idx="243">
                  <c:v>11.3</c:v>
                </c:pt>
                <c:pt idx="244">
                  <c:v>8</c:v>
                </c:pt>
                <c:pt idx="245">
                  <c:v>10.7</c:v>
                </c:pt>
                <c:pt idx="246">
                  <c:v>11.9</c:v>
                </c:pt>
                <c:pt idx="247">
                  <c:v>11.6</c:v>
                </c:pt>
                <c:pt idx="248">
                  <c:v>14.4</c:v>
                </c:pt>
                <c:pt idx="249">
                  <c:v>6.4</c:v>
                </c:pt>
                <c:pt idx="250">
                  <c:v>4.4</c:v>
                </c:pt>
                <c:pt idx="251">
                  <c:v>6.8</c:v>
                </c:pt>
                <c:pt idx="252">
                  <c:v>8.1</c:v>
                </c:pt>
                <c:pt idx="253">
                  <c:v>8.7</c:v>
                </c:pt>
                <c:pt idx="254">
                  <c:v>7.5</c:v>
                </c:pt>
                <c:pt idx="255">
                  <c:v>12.2</c:v>
                </c:pt>
                <c:pt idx="256">
                  <c:v>9.1</c:v>
                </c:pt>
                <c:pt idx="257">
                  <c:v>10.3</c:v>
                </c:pt>
                <c:pt idx="258">
                  <c:v>13.4</c:v>
                </c:pt>
                <c:pt idx="259">
                  <c:v>14.5</c:v>
                </c:pt>
                <c:pt idx="260">
                  <c:v>14.2</c:v>
                </c:pt>
                <c:pt idx="261">
                  <c:v>14.4</c:v>
                </c:pt>
                <c:pt idx="262">
                  <c:v>14.6</c:v>
                </c:pt>
                <c:pt idx="263">
                  <c:v>6.2</c:v>
                </c:pt>
                <c:pt idx="264">
                  <c:v>3</c:v>
                </c:pt>
                <c:pt idx="265">
                  <c:v>5.4</c:v>
                </c:pt>
                <c:pt idx="266">
                  <c:v>9.7</c:v>
                </c:pt>
                <c:pt idx="267">
                  <c:v>5.1</c:v>
                </c:pt>
                <c:pt idx="268">
                  <c:v>10</c:v>
                </c:pt>
                <c:pt idx="269">
                  <c:v>4.5</c:v>
                </c:pt>
                <c:pt idx="270">
                  <c:v>9</c:v>
                </c:pt>
                <c:pt idx="271">
                  <c:v>13.6</c:v>
                </c:pt>
                <c:pt idx="272">
                  <c:v>10.1</c:v>
                </c:pt>
                <c:pt idx="273">
                  <c:v>11.3</c:v>
                </c:pt>
                <c:pt idx="274">
                  <c:v>9.3</c:v>
                </c:pt>
                <c:pt idx="275">
                  <c:v>11.7</c:v>
                </c:pt>
                <c:pt idx="276">
                  <c:v>11</c:v>
                </c:pt>
                <c:pt idx="277">
                  <c:v>2.5</c:v>
                </c:pt>
                <c:pt idx="278">
                  <c:v>7.4</c:v>
                </c:pt>
                <c:pt idx="279">
                  <c:v>6.8</c:v>
                </c:pt>
                <c:pt idx="280">
                  <c:v>6.2</c:v>
                </c:pt>
                <c:pt idx="281">
                  <c:v>9.1</c:v>
                </c:pt>
                <c:pt idx="282">
                  <c:v>7.3</c:v>
                </c:pt>
                <c:pt idx="283">
                  <c:v>4.4</c:v>
                </c:pt>
                <c:pt idx="284">
                  <c:v>3.6</c:v>
                </c:pt>
                <c:pt idx="285">
                  <c:v>5.4</c:v>
                </c:pt>
                <c:pt idx="286">
                  <c:v>10.5</c:v>
                </c:pt>
                <c:pt idx="287">
                  <c:v>10.7</c:v>
                </c:pt>
                <c:pt idx="288">
                  <c:v>11.4</c:v>
                </c:pt>
                <c:pt idx="289">
                  <c:v>12.5</c:v>
                </c:pt>
                <c:pt idx="290">
                  <c:v>13.5</c:v>
                </c:pt>
                <c:pt idx="291">
                  <c:v>14.5</c:v>
                </c:pt>
                <c:pt idx="292">
                  <c:v>9.1</c:v>
                </c:pt>
                <c:pt idx="293">
                  <c:v>9.6</c:v>
                </c:pt>
                <c:pt idx="294">
                  <c:v>5.7</c:v>
                </c:pt>
                <c:pt idx="295">
                  <c:v>9.5</c:v>
                </c:pt>
                <c:pt idx="296">
                  <c:v>11.4</c:v>
                </c:pt>
                <c:pt idx="297">
                  <c:v>4.3</c:v>
                </c:pt>
                <c:pt idx="298">
                  <c:v>8.5</c:v>
                </c:pt>
                <c:pt idx="299">
                  <c:v>12.2</c:v>
                </c:pt>
                <c:pt idx="300">
                  <c:v>10.5</c:v>
                </c:pt>
                <c:pt idx="301">
                  <c:v>6.8</c:v>
                </c:pt>
                <c:pt idx="302">
                  <c:v>9.1</c:v>
                </c:pt>
                <c:pt idx="303">
                  <c:v>13.6</c:v>
                </c:pt>
                <c:pt idx="304">
                  <c:v>10.9</c:v>
                </c:pt>
                <c:pt idx="305">
                  <c:v>11.7</c:v>
                </c:pt>
                <c:pt idx="306">
                  <c:v>6</c:v>
                </c:pt>
                <c:pt idx="307">
                  <c:v>0.6</c:v>
                </c:pt>
                <c:pt idx="308">
                  <c:v>-0.1</c:v>
                </c:pt>
                <c:pt idx="309">
                  <c:v>-1.2</c:v>
                </c:pt>
                <c:pt idx="310">
                  <c:v>3.9</c:v>
                </c:pt>
                <c:pt idx="311">
                  <c:v>5.1</c:v>
                </c:pt>
                <c:pt idx="312">
                  <c:v>3.4</c:v>
                </c:pt>
                <c:pt idx="313">
                  <c:v>4.4</c:v>
                </c:pt>
                <c:pt idx="314">
                  <c:v>6.3</c:v>
                </c:pt>
                <c:pt idx="315">
                  <c:v>9.3</c:v>
                </c:pt>
                <c:pt idx="316">
                  <c:v>7</c:v>
                </c:pt>
                <c:pt idx="317">
                  <c:v>9.9</c:v>
                </c:pt>
                <c:pt idx="318">
                  <c:v>4.7</c:v>
                </c:pt>
                <c:pt idx="319">
                  <c:v>5.4</c:v>
                </c:pt>
                <c:pt idx="320">
                  <c:v>7.8</c:v>
                </c:pt>
                <c:pt idx="321">
                  <c:v>6</c:v>
                </c:pt>
                <c:pt idx="322">
                  <c:v>6.5</c:v>
                </c:pt>
                <c:pt idx="323">
                  <c:v>4</c:v>
                </c:pt>
                <c:pt idx="324">
                  <c:v>4.2</c:v>
                </c:pt>
                <c:pt idx="325">
                  <c:v>6.6</c:v>
                </c:pt>
                <c:pt idx="326">
                  <c:v>6.6</c:v>
                </c:pt>
                <c:pt idx="327">
                  <c:v>-1.1</c:v>
                </c:pt>
                <c:pt idx="328">
                  <c:v>-1.9</c:v>
                </c:pt>
                <c:pt idx="329">
                  <c:v>-1.3</c:v>
                </c:pt>
                <c:pt idx="330">
                  <c:v>6.8</c:v>
                </c:pt>
                <c:pt idx="331">
                  <c:v>4.7</c:v>
                </c:pt>
                <c:pt idx="332">
                  <c:v>9.4</c:v>
                </c:pt>
                <c:pt idx="333">
                  <c:v>6.8</c:v>
                </c:pt>
                <c:pt idx="334">
                  <c:v>6.7</c:v>
                </c:pt>
                <c:pt idx="335">
                  <c:v>5.8</c:v>
                </c:pt>
                <c:pt idx="336">
                  <c:v>-1.9</c:v>
                </c:pt>
                <c:pt idx="337">
                  <c:v>-0.9</c:v>
                </c:pt>
                <c:pt idx="338">
                  <c:v>0</c:v>
                </c:pt>
                <c:pt idx="339">
                  <c:v>-3.5</c:v>
                </c:pt>
                <c:pt idx="340">
                  <c:v>-3.1</c:v>
                </c:pt>
                <c:pt idx="341">
                  <c:v>-0.3</c:v>
                </c:pt>
                <c:pt idx="342">
                  <c:v>-1.9</c:v>
                </c:pt>
                <c:pt idx="343">
                  <c:v>0.5</c:v>
                </c:pt>
                <c:pt idx="344">
                  <c:v>3.3</c:v>
                </c:pt>
                <c:pt idx="345">
                  <c:v>3.9</c:v>
                </c:pt>
                <c:pt idx="346">
                  <c:v>-3.1</c:v>
                </c:pt>
                <c:pt idx="347">
                  <c:v>-2.6</c:v>
                </c:pt>
                <c:pt idx="348">
                  <c:v>3.1</c:v>
                </c:pt>
                <c:pt idx="349">
                  <c:v>-0.4</c:v>
                </c:pt>
                <c:pt idx="350">
                  <c:v>3.4</c:v>
                </c:pt>
                <c:pt idx="351">
                  <c:v>10</c:v>
                </c:pt>
                <c:pt idx="352">
                  <c:v>5.2</c:v>
                </c:pt>
                <c:pt idx="353">
                  <c:v>4.9</c:v>
                </c:pt>
                <c:pt idx="354">
                  <c:v>5.1</c:v>
                </c:pt>
                <c:pt idx="355">
                  <c:v>7.5</c:v>
                </c:pt>
                <c:pt idx="356">
                  <c:v>9.5</c:v>
                </c:pt>
                <c:pt idx="357">
                  <c:v>3.8</c:v>
                </c:pt>
                <c:pt idx="358">
                  <c:v>1.1</c:v>
                </c:pt>
                <c:pt idx="359">
                  <c:v>-0.1</c:v>
                </c:pt>
                <c:pt idx="360">
                  <c:v>-1.2</c:v>
                </c:pt>
                <c:pt idx="361">
                  <c:v>-3.6</c:v>
                </c:pt>
                <c:pt idx="362">
                  <c:v>-5.3</c:v>
                </c:pt>
                <c:pt idx="363">
                  <c:v>-4.3</c:v>
                </c:pt>
                <c:pt idx="364">
                  <c:v>-3.5</c:v>
                </c:pt>
              </c:numCache>
            </c:numRef>
          </c:val>
        </c:ser>
        <c:axId val="38243722"/>
        <c:axId val="8649179"/>
      </c:barChart>
      <c:lineChart>
        <c:grouping val="standard"/>
        <c:varyColors val="0"/>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Data'!$Y$9:$Y$373</c:f>
              <c:numCache>
                <c:ptCount val="365"/>
                <c:pt idx="0">
                  <c:v>1.3</c:v>
                </c:pt>
                <c:pt idx="1">
                  <c:v>1.5</c:v>
                </c:pt>
                <c:pt idx="2">
                  <c:v>1.7</c:v>
                </c:pt>
                <c:pt idx="3">
                  <c:v>1.4</c:v>
                </c:pt>
                <c:pt idx="4">
                  <c:v>1.3</c:v>
                </c:pt>
                <c:pt idx="5">
                  <c:v>1.3</c:v>
                </c:pt>
                <c:pt idx="6">
                  <c:v>1.1</c:v>
                </c:pt>
                <c:pt idx="7">
                  <c:v>1.3</c:v>
                </c:pt>
                <c:pt idx="8">
                  <c:v>1.4</c:v>
                </c:pt>
                <c:pt idx="9">
                  <c:v>1.4</c:v>
                </c:pt>
                <c:pt idx="10">
                  <c:v>1.4</c:v>
                </c:pt>
                <c:pt idx="11">
                  <c:v>1</c:v>
                </c:pt>
                <c:pt idx="12">
                  <c:v>0.8</c:v>
                </c:pt>
                <c:pt idx="13">
                  <c:v>0.9</c:v>
                </c:pt>
                <c:pt idx="14">
                  <c:v>1.3</c:v>
                </c:pt>
                <c:pt idx="15">
                  <c:v>1.3</c:v>
                </c:pt>
                <c:pt idx="16">
                  <c:v>1.1</c:v>
                </c:pt>
                <c:pt idx="17">
                  <c:v>0.9</c:v>
                </c:pt>
                <c:pt idx="18">
                  <c:v>1.3</c:v>
                </c:pt>
                <c:pt idx="19">
                  <c:v>1.2</c:v>
                </c:pt>
                <c:pt idx="20">
                  <c:v>1.3</c:v>
                </c:pt>
                <c:pt idx="21">
                  <c:v>1.5</c:v>
                </c:pt>
                <c:pt idx="22">
                  <c:v>1.2</c:v>
                </c:pt>
                <c:pt idx="23">
                  <c:v>1.2</c:v>
                </c:pt>
                <c:pt idx="24">
                  <c:v>1.1</c:v>
                </c:pt>
                <c:pt idx="25">
                  <c:v>1.1</c:v>
                </c:pt>
                <c:pt idx="26">
                  <c:v>0.9</c:v>
                </c:pt>
                <c:pt idx="27">
                  <c:v>1.1</c:v>
                </c:pt>
                <c:pt idx="28">
                  <c:v>1.5</c:v>
                </c:pt>
                <c:pt idx="29">
                  <c:v>1.5</c:v>
                </c:pt>
                <c:pt idx="30">
                  <c:v>1.7</c:v>
                </c:pt>
                <c:pt idx="31">
                  <c:v>1.5</c:v>
                </c:pt>
                <c:pt idx="32">
                  <c:v>1.2</c:v>
                </c:pt>
                <c:pt idx="33">
                  <c:v>1.6</c:v>
                </c:pt>
                <c:pt idx="34">
                  <c:v>1.6</c:v>
                </c:pt>
                <c:pt idx="35">
                  <c:v>1.6</c:v>
                </c:pt>
                <c:pt idx="36">
                  <c:v>1.7</c:v>
                </c:pt>
                <c:pt idx="37">
                  <c:v>1.6</c:v>
                </c:pt>
                <c:pt idx="38">
                  <c:v>1.6</c:v>
                </c:pt>
                <c:pt idx="39">
                  <c:v>1.3</c:v>
                </c:pt>
                <c:pt idx="40">
                  <c:v>1.4</c:v>
                </c:pt>
                <c:pt idx="41">
                  <c:v>1.4</c:v>
                </c:pt>
                <c:pt idx="42">
                  <c:v>1</c:v>
                </c:pt>
                <c:pt idx="43">
                  <c:v>0.9</c:v>
                </c:pt>
                <c:pt idx="44">
                  <c:v>0.6</c:v>
                </c:pt>
                <c:pt idx="45">
                  <c:v>0.9</c:v>
                </c:pt>
                <c:pt idx="46">
                  <c:v>1</c:v>
                </c:pt>
                <c:pt idx="47">
                  <c:v>0.8</c:v>
                </c:pt>
                <c:pt idx="48">
                  <c:v>0.8</c:v>
                </c:pt>
                <c:pt idx="49">
                  <c:v>1.1</c:v>
                </c:pt>
                <c:pt idx="50">
                  <c:v>1.1</c:v>
                </c:pt>
                <c:pt idx="51">
                  <c:v>1.2</c:v>
                </c:pt>
                <c:pt idx="52">
                  <c:v>1.2</c:v>
                </c:pt>
                <c:pt idx="53">
                  <c:v>1.4</c:v>
                </c:pt>
                <c:pt idx="54">
                  <c:v>1.3</c:v>
                </c:pt>
                <c:pt idx="55">
                  <c:v>1.1</c:v>
                </c:pt>
                <c:pt idx="56">
                  <c:v>1.3</c:v>
                </c:pt>
                <c:pt idx="57">
                  <c:v>1.4</c:v>
                </c:pt>
                <c:pt idx="58">
                  <c:v>1.4</c:v>
                </c:pt>
                <c:pt idx="59">
                  <c:v>1.4</c:v>
                </c:pt>
                <c:pt idx="60">
                  <c:v>1.3</c:v>
                </c:pt>
                <c:pt idx="61">
                  <c:v>1.2</c:v>
                </c:pt>
                <c:pt idx="62">
                  <c:v>1.1</c:v>
                </c:pt>
                <c:pt idx="63">
                  <c:v>1.4</c:v>
                </c:pt>
                <c:pt idx="64">
                  <c:v>2</c:v>
                </c:pt>
                <c:pt idx="65">
                  <c:v>2.1</c:v>
                </c:pt>
                <c:pt idx="66">
                  <c:v>1.9</c:v>
                </c:pt>
                <c:pt idx="67">
                  <c:v>1.7</c:v>
                </c:pt>
                <c:pt idx="68">
                  <c:v>1.9</c:v>
                </c:pt>
                <c:pt idx="69">
                  <c:v>2.2</c:v>
                </c:pt>
                <c:pt idx="70">
                  <c:v>1.7</c:v>
                </c:pt>
                <c:pt idx="71">
                  <c:v>1.7</c:v>
                </c:pt>
                <c:pt idx="72">
                  <c:v>1.9</c:v>
                </c:pt>
                <c:pt idx="73">
                  <c:v>2.2</c:v>
                </c:pt>
                <c:pt idx="74">
                  <c:v>2.3</c:v>
                </c:pt>
                <c:pt idx="75">
                  <c:v>2.6</c:v>
                </c:pt>
                <c:pt idx="76">
                  <c:v>2.7</c:v>
                </c:pt>
                <c:pt idx="77">
                  <c:v>2.6</c:v>
                </c:pt>
                <c:pt idx="78">
                  <c:v>2.8</c:v>
                </c:pt>
                <c:pt idx="79">
                  <c:v>2.7</c:v>
                </c:pt>
                <c:pt idx="80">
                  <c:v>2.3</c:v>
                </c:pt>
                <c:pt idx="81">
                  <c:v>2.5</c:v>
                </c:pt>
                <c:pt idx="82">
                  <c:v>2.8</c:v>
                </c:pt>
                <c:pt idx="83">
                  <c:v>2.8</c:v>
                </c:pt>
                <c:pt idx="84">
                  <c:v>2.6</c:v>
                </c:pt>
                <c:pt idx="85">
                  <c:v>2.5</c:v>
                </c:pt>
                <c:pt idx="86">
                  <c:v>2.5</c:v>
                </c:pt>
                <c:pt idx="87">
                  <c:v>2.9</c:v>
                </c:pt>
                <c:pt idx="88">
                  <c:v>2.8</c:v>
                </c:pt>
                <c:pt idx="89">
                  <c:v>3</c:v>
                </c:pt>
                <c:pt idx="90">
                  <c:v>3.3</c:v>
                </c:pt>
                <c:pt idx="91">
                  <c:v>3.1</c:v>
                </c:pt>
                <c:pt idx="92">
                  <c:v>3</c:v>
                </c:pt>
                <c:pt idx="93">
                  <c:v>3.3</c:v>
                </c:pt>
                <c:pt idx="94">
                  <c:v>3.2</c:v>
                </c:pt>
                <c:pt idx="95">
                  <c:v>3.5</c:v>
                </c:pt>
                <c:pt idx="96">
                  <c:v>3.4</c:v>
                </c:pt>
                <c:pt idx="97">
                  <c:v>3.1</c:v>
                </c:pt>
                <c:pt idx="98">
                  <c:v>3.1</c:v>
                </c:pt>
                <c:pt idx="99">
                  <c:v>3.6</c:v>
                </c:pt>
                <c:pt idx="100">
                  <c:v>3.6</c:v>
                </c:pt>
                <c:pt idx="101">
                  <c:v>3.8</c:v>
                </c:pt>
                <c:pt idx="102">
                  <c:v>3.8</c:v>
                </c:pt>
                <c:pt idx="103">
                  <c:v>4</c:v>
                </c:pt>
                <c:pt idx="104">
                  <c:v>4</c:v>
                </c:pt>
                <c:pt idx="105">
                  <c:v>4</c:v>
                </c:pt>
                <c:pt idx="106">
                  <c:v>3.9</c:v>
                </c:pt>
                <c:pt idx="107">
                  <c:v>3.9</c:v>
                </c:pt>
                <c:pt idx="108">
                  <c:v>4.1</c:v>
                </c:pt>
                <c:pt idx="109">
                  <c:v>4.1</c:v>
                </c:pt>
                <c:pt idx="110">
                  <c:v>4.5</c:v>
                </c:pt>
                <c:pt idx="111">
                  <c:v>4.7</c:v>
                </c:pt>
                <c:pt idx="112">
                  <c:v>4.8</c:v>
                </c:pt>
                <c:pt idx="113">
                  <c:v>4.7</c:v>
                </c:pt>
                <c:pt idx="114">
                  <c:v>4.9</c:v>
                </c:pt>
                <c:pt idx="115">
                  <c:v>4.7</c:v>
                </c:pt>
                <c:pt idx="116">
                  <c:v>4.8</c:v>
                </c:pt>
                <c:pt idx="117">
                  <c:v>4.9</c:v>
                </c:pt>
                <c:pt idx="118">
                  <c:v>4.7</c:v>
                </c:pt>
                <c:pt idx="119">
                  <c:v>4.9</c:v>
                </c:pt>
                <c:pt idx="120">
                  <c:v>5.1</c:v>
                </c:pt>
                <c:pt idx="121">
                  <c:v>5.1</c:v>
                </c:pt>
                <c:pt idx="122">
                  <c:v>5.4</c:v>
                </c:pt>
                <c:pt idx="123">
                  <c:v>5.3</c:v>
                </c:pt>
                <c:pt idx="124">
                  <c:v>5.6</c:v>
                </c:pt>
                <c:pt idx="125">
                  <c:v>5.7</c:v>
                </c:pt>
                <c:pt idx="126">
                  <c:v>5.9</c:v>
                </c:pt>
                <c:pt idx="127">
                  <c:v>6.1</c:v>
                </c:pt>
                <c:pt idx="128">
                  <c:v>6</c:v>
                </c:pt>
                <c:pt idx="129">
                  <c:v>6</c:v>
                </c:pt>
                <c:pt idx="130">
                  <c:v>6.2</c:v>
                </c:pt>
                <c:pt idx="131">
                  <c:v>6.8</c:v>
                </c:pt>
                <c:pt idx="132">
                  <c:v>6.9</c:v>
                </c:pt>
                <c:pt idx="133">
                  <c:v>6.9</c:v>
                </c:pt>
                <c:pt idx="134">
                  <c:v>6.6</c:v>
                </c:pt>
                <c:pt idx="135">
                  <c:v>6.6</c:v>
                </c:pt>
                <c:pt idx="136">
                  <c:v>6.7</c:v>
                </c:pt>
                <c:pt idx="137">
                  <c:v>6.9</c:v>
                </c:pt>
                <c:pt idx="138">
                  <c:v>6.6</c:v>
                </c:pt>
                <c:pt idx="139">
                  <c:v>7.1</c:v>
                </c:pt>
                <c:pt idx="140">
                  <c:v>7.1</c:v>
                </c:pt>
                <c:pt idx="141">
                  <c:v>7.4</c:v>
                </c:pt>
                <c:pt idx="142">
                  <c:v>7.7</c:v>
                </c:pt>
                <c:pt idx="143">
                  <c:v>8.1</c:v>
                </c:pt>
                <c:pt idx="144">
                  <c:v>8</c:v>
                </c:pt>
                <c:pt idx="145">
                  <c:v>7.8</c:v>
                </c:pt>
                <c:pt idx="146">
                  <c:v>8</c:v>
                </c:pt>
                <c:pt idx="147">
                  <c:v>8</c:v>
                </c:pt>
                <c:pt idx="148">
                  <c:v>8</c:v>
                </c:pt>
                <c:pt idx="149">
                  <c:v>8.3</c:v>
                </c:pt>
                <c:pt idx="150">
                  <c:v>8.1</c:v>
                </c:pt>
                <c:pt idx="151">
                  <c:v>8.4</c:v>
                </c:pt>
                <c:pt idx="152">
                  <c:v>8.8</c:v>
                </c:pt>
                <c:pt idx="153">
                  <c:v>8.7</c:v>
                </c:pt>
                <c:pt idx="154">
                  <c:v>8.8</c:v>
                </c:pt>
                <c:pt idx="155">
                  <c:v>9</c:v>
                </c:pt>
                <c:pt idx="156">
                  <c:v>9.1</c:v>
                </c:pt>
                <c:pt idx="157">
                  <c:v>9.4</c:v>
                </c:pt>
                <c:pt idx="158">
                  <c:v>9.3</c:v>
                </c:pt>
                <c:pt idx="159">
                  <c:v>9.1</c:v>
                </c:pt>
                <c:pt idx="160">
                  <c:v>9.4</c:v>
                </c:pt>
                <c:pt idx="161">
                  <c:v>9.3</c:v>
                </c:pt>
                <c:pt idx="162">
                  <c:v>9.7</c:v>
                </c:pt>
                <c:pt idx="163">
                  <c:v>9.6</c:v>
                </c:pt>
                <c:pt idx="164">
                  <c:v>9.4</c:v>
                </c:pt>
                <c:pt idx="165">
                  <c:v>9.2</c:v>
                </c:pt>
                <c:pt idx="166">
                  <c:v>9.7</c:v>
                </c:pt>
                <c:pt idx="167">
                  <c:v>10</c:v>
                </c:pt>
                <c:pt idx="168">
                  <c:v>9.7</c:v>
                </c:pt>
                <c:pt idx="169">
                  <c:v>10</c:v>
                </c:pt>
                <c:pt idx="170">
                  <c:v>10.2</c:v>
                </c:pt>
                <c:pt idx="171">
                  <c:v>10.1</c:v>
                </c:pt>
                <c:pt idx="172">
                  <c:v>10.3</c:v>
                </c:pt>
                <c:pt idx="173">
                  <c:v>10.5</c:v>
                </c:pt>
                <c:pt idx="174">
                  <c:v>10.5</c:v>
                </c:pt>
                <c:pt idx="175">
                  <c:v>10.6</c:v>
                </c:pt>
                <c:pt idx="176">
                  <c:v>10.6</c:v>
                </c:pt>
                <c:pt idx="177">
                  <c:v>10.7</c:v>
                </c:pt>
                <c:pt idx="178">
                  <c:v>10.9</c:v>
                </c:pt>
                <c:pt idx="179">
                  <c:v>10.9</c:v>
                </c:pt>
                <c:pt idx="180">
                  <c:v>10.7</c:v>
                </c:pt>
                <c:pt idx="181">
                  <c:v>11.2</c:v>
                </c:pt>
                <c:pt idx="182">
                  <c:v>11.1</c:v>
                </c:pt>
                <c:pt idx="183">
                  <c:v>11.3</c:v>
                </c:pt>
                <c:pt idx="184">
                  <c:v>11.2</c:v>
                </c:pt>
                <c:pt idx="185">
                  <c:v>11.4</c:v>
                </c:pt>
                <c:pt idx="186">
                  <c:v>11.3</c:v>
                </c:pt>
                <c:pt idx="187">
                  <c:v>11.4</c:v>
                </c:pt>
                <c:pt idx="188">
                  <c:v>11.3</c:v>
                </c:pt>
                <c:pt idx="189">
                  <c:v>11.6</c:v>
                </c:pt>
                <c:pt idx="190">
                  <c:v>11.4</c:v>
                </c:pt>
                <c:pt idx="191">
                  <c:v>11.5</c:v>
                </c:pt>
                <c:pt idx="192">
                  <c:v>11.8</c:v>
                </c:pt>
                <c:pt idx="193">
                  <c:v>11.8</c:v>
                </c:pt>
                <c:pt idx="194">
                  <c:v>12</c:v>
                </c:pt>
                <c:pt idx="195">
                  <c:v>11.8</c:v>
                </c:pt>
                <c:pt idx="196">
                  <c:v>11.8</c:v>
                </c:pt>
                <c:pt idx="197">
                  <c:v>11.6</c:v>
                </c:pt>
                <c:pt idx="198">
                  <c:v>11.9</c:v>
                </c:pt>
                <c:pt idx="199">
                  <c:v>12</c:v>
                </c:pt>
                <c:pt idx="200">
                  <c:v>12.1</c:v>
                </c:pt>
                <c:pt idx="201">
                  <c:v>12.3</c:v>
                </c:pt>
                <c:pt idx="202">
                  <c:v>12.1</c:v>
                </c:pt>
                <c:pt idx="203">
                  <c:v>12.2</c:v>
                </c:pt>
                <c:pt idx="204">
                  <c:v>12</c:v>
                </c:pt>
                <c:pt idx="205">
                  <c:v>11.8</c:v>
                </c:pt>
                <c:pt idx="206">
                  <c:v>12.1</c:v>
                </c:pt>
                <c:pt idx="207">
                  <c:v>11.7</c:v>
                </c:pt>
                <c:pt idx="208">
                  <c:v>11.8</c:v>
                </c:pt>
                <c:pt idx="209">
                  <c:v>12</c:v>
                </c:pt>
                <c:pt idx="210">
                  <c:v>12.1</c:v>
                </c:pt>
                <c:pt idx="211">
                  <c:v>12</c:v>
                </c:pt>
                <c:pt idx="212">
                  <c:v>11.7</c:v>
                </c:pt>
                <c:pt idx="213">
                  <c:v>11.7</c:v>
                </c:pt>
                <c:pt idx="214">
                  <c:v>11.7</c:v>
                </c:pt>
                <c:pt idx="215">
                  <c:v>11.8</c:v>
                </c:pt>
                <c:pt idx="216">
                  <c:v>11.9</c:v>
                </c:pt>
                <c:pt idx="217">
                  <c:v>12</c:v>
                </c:pt>
                <c:pt idx="218">
                  <c:v>11.8</c:v>
                </c:pt>
                <c:pt idx="219">
                  <c:v>11.7</c:v>
                </c:pt>
                <c:pt idx="220">
                  <c:v>11.8</c:v>
                </c:pt>
                <c:pt idx="221">
                  <c:v>11.9</c:v>
                </c:pt>
                <c:pt idx="222">
                  <c:v>11.7</c:v>
                </c:pt>
                <c:pt idx="223">
                  <c:v>11.8</c:v>
                </c:pt>
                <c:pt idx="224">
                  <c:v>12</c:v>
                </c:pt>
                <c:pt idx="225">
                  <c:v>12</c:v>
                </c:pt>
                <c:pt idx="226">
                  <c:v>11.6</c:v>
                </c:pt>
                <c:pt idx="227">
                  <c:v>11.3</c:v>
                </c:pt>
                <c:pt idx="228">
                  <c:v>11.4</c:v>
                </c:pt>
                <c:pt idx="229">
                  <c:v>11.7</c:v>
                </c:pt>
                <c:pt idx="230">
                  <c:v>11.6</c:v>
                </c:pt>
                <c:pt idx="231">
                  <c:v>11.5</c:v>
                </c:pt>
                <c:pt idx="232">
                  <c:v>11.5</c:v>
                </c:pt>
                <c:pt idx="233">
                  <c:v>11.5</c:v>
                </c:pt>
                <c:pt idx="234">
                  <c:v>11</c:v>
                </c:pt>
                <c:pt idx="235">
                  <c:v>11.5</c:v>
                </c:pt>
                <c:pt idx="236">
                  <c:v>11.1</c:v>
                </c:pt>
                <c:pt idx="237">
                  <c:v>11.2</c:v>
                </c:pt>
                <c:pt idx="238">
                  <c:v>11</c:v>
                </c:pt>
                <c:pt idx="239">
                  <c:v>10.8</c:v>
                </c:pt>
                <c:pt idx="240">
                  <c:v>10.8</c:v>
                </c:pt>
                <c:pt idx="241">
                  <c:v>10.8</c:v>
                </c:pt>
                <c:pt idx="242">
                  <c:v>10.5</c:v>
                </c:pt>
                <c:pt idx="243">
                  <c:v>10.7</c:v>
                </c:pt>
                <c:pt idx="244">
                  <c:v>10.8</c:v>
                </c:pt>
                <c:pt idx="245">
                  <c:v>10.8</c:v>
                </c:pt>
                <c:pt idx="246">
                  <c:v>10.4</c:v>
                </c:pt>
                <c:pt idx="247">
                  <c:v>10.8</c:v>
                </c:pt>
                <c:pt idx="248">
                  <c:v>10.6</c:v>
                </c:pt>
                <c:pt idx="249">
                  <c:v>10.2</c:v>
                </c:pt>
                <c:pt idx="250">
                  <c:v>10.1</c:v>
                </c:pt>
                <c:pt idx="251">
                  <c:v>10.1</c:v>
                </c:pt>
                <c:pt idx="252">
                  <c:v>10</c:v>
                </c:pt>
                <c:pt idx="253">
                  <c:v>9.9</c:v>
                </c:pt>
                <c:pt idx="254">
                  <c:v>9.9</c:v>
                </c:pt>
                <c:pt idx="255">
                  <c:v>9.6</c:v>
                </c:pt>
                <c:pt idx="256">
                  <c:v>9.4</c:v>
                </c:pt>
                <c:pt idx="257">
                  <c:v>9.5</c:v>
                </c:pt>
                <c:pt idx="258">
                  <c:v>9.2</c:v>
                </c:pt>
                <c:pt idx="259">
                  <c:v>9.8</c:v>
                </c:pt>
                <c:pt idx="260">
                  <c:v>9.7</c:v>
                </c:pt>
                <c:pt idx="261">
                  <c:v>9.4</c:v>
                </c:pt>
                <c:pt idx="262">
                  <c:v>9.3</c:v>
                </c:pt>
                <c:pt idx="263">
                  <c:v>8.7</c:v>
                </c:pt>
                <c:pt idx="264">
                  <c:v>8.8</c:v>
                </c:pt>
                <c:pt idx="265">
                  <c:v>8.9</c:v>
                </c:pt>
                <c:pt idx="266">
                  <c:v>9</c:v>
                </c:pt>
                <c:pt idx="267">
                  <c:v>8.7</c:v>
                </c:pt>
                <c:pt idx="268">
                  <c:v>8.6</c:v>
                </c:pt>
                <c:pt idx="269">
                  <c:v>8.6</c:v>
                </c:pt>
                <c:pt idx="270">
                  <c:v>8.4</c:v>
                </c:pt>
                <c:pt idx="271">
                  <c:v>8.5</c:v>
                </c:pt>
                <c:pt idx="272">
                  <c:v>8.3</c:v>
                </c:pt>
                <c:pt idx="273">
                  <c:v>8.4</c:v>
                </c:pt>
                <c:pt idx="274">
                  <c:v>8</c:v>
                </c:pt>
                <c:pt idx="275">
                  <c:v>7.9</c:v>
                </c:pt>
                <c:pt idx="276">
                  <c:v>7.9</c:v>
                </c:pt>
                <c:pt idx="277">
                  <c:v>7.7</c:v>
                </c:pt>
                <c:pt idx="278">
                  <c:v>8</c:v>
                </c:pt>
                <c:pt idx="279">
                  <c:v>7.9</c:v>
                </c:pt>
                <c:pt idx="280">
                  <c:v>7.8</c:v>
                </c:pt>
                <c:pt idx="281">
                  <c:v>7.6</c:v>
                </c:pt>
                <c:pt idx="282">
                  <c:v>7.7</c:v>
                </c:pt>
                <c:pt idx="283">
                  <c:v>7.3</c:v>
                </c:pt>
                <c:pt idx="284">
                  <c:v>6.7</c:v>
                </c:pt>
                <c:pt idx="285">
                  <c:v>6.6</c:v>
                </c:pt>
                <c:pt idx="286">
                  <c:v>6.9</c:v>
                </c:pt>
                <c:pt idx="287">
                  <c:v>6.7</c:v>
                </c:pt>
                <c:pt idx="288">
                  <c:v>6.2</c:v>
                </c:pt>
                <c:pt idx="289">
                  <c:v>6.8</c:v>
                </c:pt>
                <c:pt idx="290">
                  <c:v>6.3</c:v>
                </c:pt>
                <c:pt idx="291">
                  <c:v>6.5</c:v>
                </c:pt>
                <c:pt idx="292">
                  <c:v>6.3</c:v>
                </c:pt>
                <c:pt idx="293">
                  <c:v>6.2</c:v>
                </c:pt>
                <c:pt idx="294">
                  <c:v>5.9</c:v>
                </c:pt>
                <c:pt idx="295">
                  <c:v>5.9</c:v>
                </c:pt>
                <c:pt idx="296">
                  <c:v>5.5</c:v>
                </c:pt>
                <c:pt idx="297">
                  <c:v>5.4</c:v>
                </c:pt>
                <c:pt idx="298">
                  <c:v>5.1</c:v>
                </c:pt>
                <c:pt idx="299">
                  <c:v>5.2</c:v>
                </c:pt>
                <c:pt idx="300">
                  <c:v>5.4</c:v>
                </c:pt>
                <c:pt idx="301">
                  <c:v>5.1</c:v>
                </c:pt>
                <c:pt idx="302">
                  <c:v>5.2</c:v>
                </c:pt>
                <c:pt idx="303">
                  <c:v>5.1</c:v>
                </c:pt>
                <c:pt idx="304">
                  <c:v>5</c:v>
                </c:pt>
                <c:pt idx="305">
                  <c:v>5.4</c:v>
                </c:pt>
                <c:pt idx="306">
                  <c:v>5.3</c:v>
                </c:pt>
                <c:pt idx="307">
                  <c:v>4.8</c:v>
                </c:pt>
                <c:pt idx="308">
                  <c:v>4.9</c:v>
                </c:pt>
                <c:pt idx="309">
                  <c:v>4</c:v>
                </c:pt>
                <c:pt idx="310">
                  <c:v>4.2</c:v>
                </c:pt>
                <c:pt idx="311">
                  <c:v>4.3</c:v>
                </c:pt>
                <c:pt idx="312">
                  <c:v>4.4</c:v>
                </c:pt>
                <c:pt idx="313">
                  <c:v>4.1</c:v>
                </c:pt>
                <c:pt idx="314">
                  <c:v>4.2</c:v>
                </c:pt>
                <c:pt idx="315">
                  <c:v>4.2</c:v>
                </c:pt>
                <c:pt idx="316">
                  <c:v>3.9</c:v>
                </c:pt>
                <c:pt idx="317">
                  <c:v>3.3</c:v>
                </c:pt>
                <c:pt idx="318">
                  <c:v>3.2</c:v>
                </c:pt>
                <c:pt idx="319">
                  <c:v>3.1</c:v>
                </c:pt>
                <c:pt idx="320">
                  <c:v>2.9</c:v>
                </c:pt>
                <c:pt idx="321">
                  <c:v>2.9</c:v>
                </c:pt>
                <c:pt idx="322">
                  <c:v>3.1</c:v>
                </c:pt>
                <c:pt idx="323">
                  <c:v>3.2</c:v>
                </c:pt>
                <c:pt idx="324">
                  <c:v>3</c:v>
                </c:pt>
                <c:pt idx="325">
                  <c:v>3</c:v>
                </c:pt>
                <c:pt idx="326">
                  <c:v>3.1</c:v>
                </c:pt>
                <c:pt idx="327">
                  <c:v>3.1</c:v>
                </c:pt>
                <c:pt idx="328">
                  <c:v>3.1</c:v>
                </c:pt>
                <c:pt idx="329">
                  <c:v>2.9</c:v>
                </c:pt>
                <c:pt idx="330">
                  <c:v>2.6</c:v>
                </c:pt>
                <c:pt idx="331">
                  <c:v>2.7</c:v>
                </c:pt>
                <c:pt idx="332">
                  <c:v>2.7</c:v>
                </c:pt>
                <c:pt idx="333">
                  <c:v>2.5</c:v>
                </c:pt>
                <c:pt idx="334">
                  <c:v>3</c:v>
                </c:pt>
                <c:pt idx="335">
                  <c:v>2.5</c:v>
                </c:pt>
                <c:pt idx="336">
                  <c:v>2.8</c:v>
                </c:pt>
                <c:pt idx="337">
                  <c:v>2.8</c:v>
                </c:pt>
                <c:pt idx="338">
                  <c:v>2.6</c:v>
                </c:pt>
                <c:pt idx="339">
                  <c:v>2</c:v>
                </c:pt>
                <c:pt idx="340">
                  <c:v>2</c:v>
                </c:pt>
                <c:pt idx="341">
                  <c:v>1.9</c:v>
                </c:pt>
                <c:pt idx="342">
                  <c:v>1.9</c:v>
                </c:pt>
                <c:pt idx="343">
                  <c:v>1.9</c:v>
                </c:pt>
                <c:pt idx="344">
                  <c:v>1.9</c:v>
                </c:pt>
                <c:pt idx="345">
                  <c:v>1.9</c:v>
                </c:pt>
                <c:pt idx="346">
                  <c:v>2.1</c:v>
                </c:pt>
                <c:pt idx="347">
                  <c:v>2.1</c:v>
                </c:pt>
                <c:pt idx="348">
                  <c:v>2.1</c:v>
                </c:pt>
                <c:pt idx="349">
                  <c:v>2</c:v>
                </c:pt>
                <c:pt idx="350">
                  <c:v>2.3</c:v>
                </c:pt>
                <c:pt idx="351">
                  <c:v>2.1</c:v>
                </c:pt>
                <c:pt idx="352">
                  <c:v>1.7</c:v>
                </c:pt>
                <c:pt idx="353">
                  <c:v>1.4</c:v>
                </c:pt>
                <c:pt idx="354">
                  <c:v>1.4</c:v>
                </c:pt>
                <c:pt idx="355">
                  <c:v>1.4</c:v>
                </c:pt>
                <c:pt idx="356">
                  <c:v>1.9</c:v>
                </c:pt>
                <c:pt idx="357">
                  <c:v>1.5</c:v>
                </c:pt>
                <c:pt idx="358">
                  <c:v>1.4</c:v>
                </c:pt>
                <c:pt idx="359">
                  <c:v>1.4</c:v>
                </c:pt>
                <c:pt idx="360">
                  <c:v>1.7</c:v>
                </c:pt>
                <c:pt idx="361">
                  <c:v>1.6</c:v>
                </c:pt>
                <c:pt idx="362">
                  <c:v>1.5</c:v>
                </c:pt>
                <c:pt idx="363">
                  <c:v>1.5</c:v>
                </c:pt>
                <c:pt idx="364">
                  <c:v>1.6</c:v>
                </c:pt>
              </c:numCache>
            </c:numRef>
          </c:val>
          <c:smooth val="0"/>
        </c:ser>
        <c:axId val="38243722"/>
        <c:axId val="8649179"/>
      </c:lineChart>
      <c:catAx>
        <c:axId val="38243722"/>
        <c:scaling>
          <c:orientation val="minMax"/>
        </c:scaling>
        <c:axPos val="b"/>
        <c:delete val="0"/>
        <c:numFmt formatCode="General" sourceLinked="1"/>
        <c:majorTickMark val="out"/>
        <c:minorTickMark val="none"/>
        <c:tickLblPos val="nextTo"/>
        <c:crossAx val="8649179"/>
        <c:crosses val="autoZero"/>
        <c:auto val="1"/>
        <c:lblOffset val="100"/>
        <c:noMultiLvlLbl val="0"/>
      </c:catAx>
      <c:valAx>
        <c:axId val="8649179"/>
        <c:scaling>
          <c:orientation val="minMax"/>
        </c:scaling>
        <c:axPos val="l"/>
        <c:majorGridlines/>
        <c:delete val="0"/>
        <c:numFmt formatCode="General" sourceLinked="1"/>
        <c:majorTickMark val="out"/>
        <c:minorTickMark val="none"/>
        <c:tickLblPos val="nextTo"/>
        <c:crossAx val="382437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Temperatures:
Long term average maximum: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Data'!$D$9:$D$373</c:f>
              <c:numCache>
                <c:ptCount val="365"/>
                <c:pt idx="0">
                  <c:v>10.4</c:v>
                </c:pt>
                <c:pt idx="1">
                  <c:v>9.4</c:v>
                </c:pt>
                <c:pt idx="2">
                  <c:v>8.3</c:v>
                </c:pt>
                <c:pt idx="3">
                  <c:v>5.7</c:v>
                </c:pt>
                <c:pt idx="4">
                  <c:v>11.2</c:v>
                </c:pt>
                <c:pt idx="5">
                  <c:v>11.3</c:v>
                </c:pt>
                <c:pt idx="6">
                  <c:v>10.1</c:v>
                </c:pt>
                <c:pt idx="7">
                  <c:v>9.6</c:v>
                </c:pt>
                <c:pt idx="8">
                  <c:v>7.6</c:v>
                </c:pt>
                <c:pt idx="9">
                  <c:v>7.4</c:v>
                </c:pt>
                <c:pt idx="10">
                  <c:v>6.7</c:v>
                </c:pt>
                <c:pt idx="11">
                  <c:v>7.4</c:v>
                </c:pt>
                <c:pt idx="12">
                  <c:v>7.7</c:v>
                </c:pt>
                <c:pt idx="13">
                  <c:v>8.5</c:v>
                </c:pt>
                <c:pt idx="14">
                  <c:v>10.8</c:v>
                </c:pt>
                <c:pt idx="15">
                  <c:v>8.5</c:v>
                </c:pt>
                <c:pt idx="16">
                  <c:v>8.1</c:v>
                </c:pt>
                <c:pt idx="17">
                  <c:v>8.6</c:v>
                </c:pt>
                <c:pt idx="18">
                  <c:v>7.9</c:v>
                </c:pt>
                <c:pt idx="19">
                  <c:v>4.6</c:v>
                </c:pt>
                <c:pt idx="20">
                  <c:v>6.5</c:v>
                </c:pt>
                <c:pt idx="21">
                  <c:v>9</c:v>
                </c:pt>
                <c:pt idx="22">
                  <c:v>7.6</c:v>
                </c:pt>
                <c:pt idx="23">
                  <c:v>6.7</c:v>
                </c:pt>
                <c:pt idx="24">
                  <c:v>10</c:v>
                </c:pt>
                <c:pt idx="25">
                  <c:v>7.8</c:v>
                </c:pt>
                <c:pt idx="26">
                  <c:v>7.4</c:v>
                </c:pt>
                <c:pt idx="27">
                  <c:v>7.1</c:v>
                </c:pt>
                <c:pt idx="28">
                  <c:v>5.3</c:v>
                </c:pt>
                <c:pt idx="29">
                  <c:v>3.3</c:v>
                </c:pt>
                <c:pt idx="30">
                  <c:v>7.5</c:v>
                </c:pt>
                <c:pt idx="31">
                  <c:v>7</c:v>
                </c:pt>
                <c:pt idx="32">
                  <c:v>8.9</c:v>
                </c:pt>
                <c:pt idx="33">
                  <c:v>7.5</c:v>
                </c:pt>
                <c:pt idx="34">
                  <c:v>8</c:v>
                </c:pt>
                <c:pt idx="35">
                  <c:v>8.8</c:v>
                </c:pt>
                <c:pt idx="36">
                  <c:v>7.3</c:v>
                </c:pt>
                <c:pt idx="37">
                  <c:v>8.7</c:v>
                </c:pt>
                <c:pt idx="38">
                  <c:v>8.6</c:v>
                </c:pt>
                <c:pt idx="39">
                  <c:v>8</c:v>
                </c:pt>
                <c:pt idx="40">
                  <c:v>7</c:v>
                </c:pt>
                <c:pt idx="41">
                  <c:v>6</c:v>
                </c:pt>
                <c:pt idx="42">
                  <c:v>7.5</c:v>
                </c:pt>
                <c:pt idx="43">
                  <c:v>7.1</c:v>
                </c:pt>
                <c:pt idx="44">
                  <c:v>9.5</c:v>
                </c:pt>
                <c:pt idx="45">
                  <c:v>7.7</c:v>
                </c:pt>
                <c:pt idx="46">
                  <c:v>8.9</c:v>
                </c:pt>
                <c:pt idx="47">
                  <c:v>9.5</c:v>
                </c:pt>
                <c:pt idx="48">
                  <c:v>10.5</c:v>
                </c:pt>
                <c:pt idx="49">
                  <c:v>10.6</c:v>
                </c:pt>
                <c:pt idx="50">
                  <c:v>12.2</c:v>
                </c:pt>
                <c:pt idx="51">
                  <c:v>9</c:v>
                </c:pt>
                <c:pt idx="52">
                  <c:v>10.9</c:v>
                </c:pt>
                <c:pt idx="53">
                  <c:v>12</c:v>
                </c:pt>
                <c:pt idx="54">
                  <c:v>10.7</c:v>
                </c:pt>
                <c:pt idx="55">
                  <c:v>10.3</c:v>
                </c:pt>
                <c:pt idx="56">
                  <c:v>11</c:v>
                </c:pt>
                <c:pt idx="57">
                  <c:v>9.8</c:v>
                </c:pt>
                <c:pt idx="58">
                  <c:v>6.2</c:v>
                </c:pt>
                <c:pt idx="59">
                  <c:v>8.6</c:v>
                </c:pt>
                <c:pt idx="60">
                  <c:v>8.5</c:v>
                </c:pt>
                <c:pt idx="61">
                  <c:v>9.7</c:v>
                </c:pt>
                <c:pt idx="62">
                  <c:v>10.2</c:v>
                </c:pt>
                <c:pt idx="63">
                  <c:v>10.9</c:v>
                </c:pt>
                <c:pt idx="64">
                  <c:v>10.1</c:v>
                </c:pt>
                <c:pt idx="65">
                  <c:v>13.9</c:v>
                </c:pt>
                <c:pt idx="66">
                  <c:v>13.7</c:v>
                </c:pt>
                <c:pt idx="67">
                  <c:v>17.9</c:v>
                </c:pt>
                <c:pt idx="68">
                  <c:v>11.3</c:v>
                </c:pt>
                <c:pt idx="69">
                  <c:v>11.9</c:v>
                </c:pt>
                <c:pt idx="70">
                  <c:v>10.1</c:v>
                </c:pt>
                <c:pt idx="71">
                  <c:v>12.5</c:v>
                </c:pt>
                <c:pt idx="72">
                  <c:v>15.2</c:v>
                </c:pt>
                <c:pt idx="73">
                  <c:v>14.3</c:v>
                </c:pt>
                <c:pt idx="74">
                  <c:v>14.8</c:v>
                </c:pt>
                <c:pt idx="75">
                  <c:v>14.1</c:v>
                </c:pt>
                <c:pt idx="76">
                  <c:v>12.7</c:v>
                </c:pt>
                <c:pt idx="77">
                  <c:v>14.4</c:v>
                </c:pt>
                <c:pt idx="78">
                  <c:v>12.5</c:v>
                </c:pt>
                <c:pt idx="79">
                  <c:v>10.9</c:v>
                </c:pt>
                <c:pt idx="80">
                  <c:v>9.2</c:v>
                </c:pt>
                <c:pt idx="81">
                  <c:v>9.7</c:v>
                </c:pt>
                <c:pt idx="82">
                  <c:v>10.5</c:v>
                </c:pt>
                <c:pt idx="83">
                  <c:v>7.3</c:v>
                </c:pt>
                <c:pt idx="84">
                  <c:v>8.9</c:v>
                </c:pt>
                <c:pt idx="85">
                  <c:v>9.7</c:v>
                </c:pt>
                <c:pt idx="86">
                  <c:v>12</c:v>
                </c:pt>
                <c:pt idx="87">
                  <c:v>17.1</c:v>
                </c:pt>
                <c:pt idx="88">
                  <c:v>16.1</c:v>
                </c:pt>
                <c:pt idx="89">
                  <c:v>15.3</c:v>
                </c:pt>
                <c:pt idx="90">
                  <c:v>16</c:v>
                </c:pt>
                <c:pt idx="91">
                  <c:v>11.2</c:v>
                </c:pt>
                <c:pt idx="92">
                  <c:v>9.5</c:v>
                </c:pt>
                <c:pt idx="93">
                  <c:v>13.6</c:v>
                </c:pt>
                <c:pt idx="94">
                  <c:v>14</c:v>
                </c:pt>
                <c:pt idx="95">
                  <c:v>15.6</c:v>
                </c:pt>
                <c:pt idx="96">
                  <c:v>13.7</c:v>
                </c:pt>
                <c:pt idx="97">
                  <c:v>12.7</c:v>
                </c:pt>
                <c:pt idx="98">
                  <c:v>15.7</c:v>
                </c:pt>
                <c:pt idx="99">
                  <c:v>13.8</c:v>
                </c:pt>
                <c:pt idx="100">
                  <c:v>15</c:v>
                </c:pt>
                <c:pt idx="101">
                  <c:v>14.4</c:v>
                </c:pt>
                <c:pt idx="102">
                  <c:v>14.3</c:v>
                </c:pt>
                <c:pt idx="103">
                  <c:v>15.8</c:v>
                </c:pt>
                <c:pt idx="104">
                  <c:v>15</c:v>
                </c:pt>
                <c:pt idx="105">
                  <c:v>17</c:v>
                </c:pt>
                <c:pt idx="106">
                  <c:v>13.3</c:v>
                </c:pt>
                <c:pt idx="107">
                  <c:v>12.7</c:v>
                </c:pt>
                <c:pt idx="108">
                  <c:v>12.7</c:v>
                </c:pt>
                <c:pt idx="109">
                  <c:v>13</c:v>
                </c:pt>
                <c:pt idx="110">
                  <c:v>18.5</c:v>
                </c:pt>
                <c:pt idx="111">
                  <c:v>14.9</c:v>
                </c:pt>
                <c:pt idx="112">
                  <c:v>16.2</c:v>
                </c:pt>
                <c:pt idx="113">
                  <c:v>16.9</c:v>
                </c:pt>
                <c:pt idx="114">
                  <c:v>11.5</c:v>
                </c:pt>
                <c:pt idx="115">
                  <c:v>15.4</c:v>
                </c:pt>
                <c:pt idx="116">
                  <c:v>15.2</c:v>
                </c:pt>
                <c:pt idx="117">
                  <c:v>16.6</c:v>
                </c:pt>
                <c:pt idx="118">
                  <c:v>17.4</c:v>
                </c:pt>
                <c:pt idx="119">
                  <c:v>19</c:v>
                </c:pt>
                <c:pt idx="120">
                  <c:v>12.9</c:v>
                </c:pt>
                <c:pt idx="121">
                  <c:v>11.5</c:v>
                </c:pt>
                <c:pt idx="122">
                  <c:v>16</c:v>
                </c:pt>
                <c:pt idx="123">
                  <c:v>18</c:v>
                </c:pt>
                <c:pt idx="124">
                  <c:v>17.5</c:v>
                </c:pt>
                <c:pt idx="125">
                  <c:v>19</c:v>
                </c:pt>
                <c:pt idx="126">
                  <c:v>16</c:v>
                </c:pt>
                <c:pt idx="127">
                  <c:v>15.4</c:v>
                </c:pt>
                <c:pt idx="128">
                  <c:v>16.5</c:v>
                </c:pt>
                <c:pt idx="129">
                  <c:v>16.5</c:v>
                </c:pt>
                <c:pt idx="130">
                  <c:v>13.3</c:v>
                </c:pt>
                <c:pt idx="131">
                  <c:v>14.5</c:v>
                </c:pt>
                <c:pt idx="132">
                  <c:v>15.2</c:v>
                </c:pt>
                <c:pt idx="133">
                  <c:v>18.5</c:v>
                </c:pt>
                <c:pt idx="134">
                  <c:v>21.5</c:v>
                </c:pt>
                <c:pt idx="135">
                  <c:v>23.3</c:v>
                </c:pt>
                <c:pt idx="136">
                  <c:v>24.6</c:v>
                </c:pt>
                <c:pt idx="137">
                  <c:v>24.1</c:v>
                </c:pt>
                <c:pt idx="138">
                  <c:v>24.5</c:v>
                </c:pt>
                <c:pt idx="139">
                  <c:v>20.5</c:v>
                </c:pt>
                <c:pt idx="140">
                  <c:v>21.1</c:v>
                </c:pt>
                <c:pt idx="141">
                  <c:v>14.8</c:v>
                </c:pt>
                <c:pt idx="142">
                  <c:v>15.6</c:v>
                </c:pt>
                <c:pt idx="143">
                  <c:v>16</c:v>
                </c:pt>
                <c:pt idx="144">
                  <c:v>17.5</c:v>
                </c:pt>
                <c:pt idx="145">
                  <c:v>15.1</c:v>
                </c:pt>
                <c:pt idx="146">
                  <c:v>14</c:v>
                </c:pt>
                <c:pt idx="147">
                  <c:v>12.1</c:v>
                </c:pt>
                <c:pt idx="148">
                  <c:v>13.1</c:v>
                </c:pt>
                <c:pt idx="149">
                  <c:v>13.5</c:v>
                </c:pt>
                <c:pt idx="150">
                  <c:v>18.9</c:v>
                </c:pt>
                <c:pt idx="151">
                  <c:v>23</c:v>
                </c:pt>
                <c:pt idx="152">
                  <c:v>20.1</c:v>
                </c:pt>
                <c:pt idx="153">
                  <c:v>17.5</c:v>
                </c:pt>
                <c:pt idx="154">
                  <c:v>12.9</c:v>
                </c:pt>
                <c:pt idx="155">
                  <c:v>18.6</c:v>
                </c:pt>
                <c:pt idx="156">
                  <c:v>22.4</c:v>
                </c:pt>
                <c:pt idx="157">
                  <c:v>20.7</c:v>
                </c:pt>
                <c:pt idx="158">
                  <c:v>22.1</c:v>
                </c:pt>
                <c:pt idx="159">
                  <c:v>24.4</c:v>
                </c:pt>
                <c:pt idx="160">
                  <c:v>21.7</c:v>
                </c:pt>
                <c:pt idx="161">
                  <c:v>22.3</c:v>
                </c:pt>
                <c:pt idx="162">
                  <c:v>24.9</c:v>
                </c:pt>
                <c:pt idx="163">
                  <c:v>24.5</c:v>
                </c:pt>
                <c:pt idx="164">
                  <c:v>22.8</c:v>
                </c:pt>
                <c:pt idx="165">
                  <c:v>17.6</c:v>
                </c:pt>
                <c:pt idx="166">
                  <c:v>19.6</c:v>
                </c:pt>
                <c:pt idx="167">
                  <c:v>21</c:v>
                </c:pt>
                <c:pt idx="168">
                  <c:v>24.4</c:v>
                </c:pt>
                <c:pt idx="169">
                  <c:v>20.6</c:v>
                </c:pt>
                <c:pt idx="170">
                  <c:v>24</c:v>
                </c:pt>
                <c:pt idx="171">
                  <c:v>23.1</c:v>
                </c:pt>
                <c:pt idx="172">
                  <c:v>26.1</c:v>
                </c:pt>
                <c:pt idx="173">
                  <c:v>24.9</c:v>
                </c:pt>
                <c:pt idx="174">
                  <c:v>22</c:v>
                </c:pt>
                <c:pt idx="175">
                  <c:v>20.5</c:v>
                </c:pt>
                <c:pt idx="176">
                  <c:v>19</c:v>
                </c:pt>
                <c:pt idx="177">
                  <c:v>17.8</c:v>
                </c:pt>
                <c:pt idx="178">
                  <c:v>15.9</c:v>
                </c:pt>
                <c:pt idx="179">
                  <c:v>16.4</c:v>
                </c:pt>
                <c:pt idx="180">
                  <c:v>20.8</c:v>
                </c:pt>
                <c:pt idx="181">
                  <c:v>21</c:v>
                </c:pt>
                <c:pt idx="182">
                  <c:v>23.7</c:v>
                </c:pt>
                <c:pt idx="183">
                  <c:v>23</c:v>
                </c:pt>
                <c:pt idx="184">
                  <c:v>22.4</c:v>
                </c:pt>
                <c:pt idx="185">
                  <c:v>20.8</c:v>
                </c:pt>
                <c:pt idx="186">
                  <c:v>21.1</c:v>
                </c:pt>
                <c:pt idx="187">
                  <c:v>20.2</c:v>
                </c:pt>
                <c:pt idx="188">
                  <c:v>19.8</c:v>
                </c:pt>
                <c:pt idx="189">
                  <c:v>21.7</c:v>
                </c:pt>
                <c:pt idx="190">
                  <c:v>24.1</c:v>
                </c:pt>
                <c:pt idx="191">
                  <c:v>22.2</c:v>
                </c:pt>
                <c:pt idx="192">
                  <c:v>25.8</c:v>
                </c:pt>
                <c:pt idx="193">
                  <c:v>20.9</c:v>
                </c:pt>
                <c:pt idx="194">
                  <c:v>22.3</c:v>
                </c:pt>
                <c:pt idx="195">
                  <c:v>22.2</c:v>
                </c:pt>
                <c:pt idx="196">
                  <c:v>24</c:v>
                </c:pt>
                <c:pt idx="197">
                  <c:v>27</c:v>
                </c:pt>
                <c:pt idx="198">
                  <c:v>29</c:v>
                </c:pt>
                <c:pt idx="199">
                  <c:v>22.4</c:v>
                </c:pt>
                <c:pt idx="200">
                  <c:v>24.6</c:v>
                </c:pt>
                <c:pt idx="201">
                  <c:v>25.4</c:v>
                </c:pt>
                <c:pt idx="202">
                  <c:v>25.5</c:v>
                </c:pt>
                <c:pt idx="203">
                  <c:v>26</c:v>
                </c:pt>
                <c:pt idx="204">
                  <c:v>27.1</c:v>
                </c:pt>
                <c:pt idx="205">
                  <c:v>26.5</c:v>
                </c:pt>
                <c:pt idx="206">
                  <c:v>28.2</c:v>
                </c:pt>
                <c:pt idx="207">
                  <c:v>23.9</c:v>
                </c:pt>
                <c:pt idx="208">
                  <c:v>24.2</c:v>
                </c:pt>
                <c:pt idx="209">
                  <c:v>23.2</c:v>
                </c:pt>
                <c:pt idx="210">
                  <c:v>22.7</c:v>
                </c:pt>
                <c:pt idx="211">
                  <c:v>22.4</c:v>
                </c:pt>
                <c:pt idx="212">
                  <c:v>24</c:v>
                </c:pt>
                <c:pt idx="213">
                  <c:v>21.6</c:v>
                </c:pt>
                <c:pt idx="214">
                  <c:v>23</c:v>
                </c:pt>
                <c:pt idx="215">
                  <c:v>23.2</c:v>
                </c:pt>
                <c:pt idx="216">
                  <c:v>21.5</c:v>
                </c:pt>
                <c:pt idx="217">
                  <c:v>24</c:v>
                </c:pt>
                <c:pt idx="218">
                  <c:v>22.5</c:v>
                </c:pt>
                <c:pt idx="219">
                  <c:v>24.5</c:v>
                </c:pt>
                <c:pt idx="220">
                  <c:v>22.1</c:v>
                </c:pt>
                <c:pt idx="221">
                  <c:v>17.6</c:v>
                </c:pt>
                <c:pt idx="222">
                  <c:v>20.9</c:v>
                </c:pt>
                <c:pt idx="223">
                  <c:v>18.8</c:v>
                </c:pt>
                <c:pt idx="224">
                  <c:v>18.7</c:v>
                </c:pt>
                <c:pt idx="225">
                  <c:v>19.6</c:v>
                </c:pt>
                <c:pt idx="226">
                  <c:v>19.6</c:v>
                </c:pt>
                <c:pt idx="227">
                  <c:v>18.3</c:v>
                </c:pt>
                <c:pt idx="228">
                  <c:v>17.8</c:v>
                </c:pt>
                <c:pt idx="229">
                  <c:v>18.5</c:v>
                </c:pt>
                <c:pt idx="230">
                  <c:v>16.7</c:v>
                </c:pt>
                <c:pt idx="231">
                  <c:v>17</c:v>
                </c:pt>
                <c:pt idx="232">
                  <c:v>17</c:v>
                </c:pt>
                <c:pt idx="233">
                  <c:v>16.7</c:v>
                </c:pt>
                <c:pt idx="234">
                  <c:v>17.2</c:v>
                </c:pt>
                <c:pt idx="235">
                  <c:v>17.9</c:v>
                </c:pt>
                <c:pt idx="236">
                  <c:v>14.6</c:v>
                </c:pt>
                <c:pt idx="237">
                  <c:v>16</c:v>
                </c:pt>
                <c:pt idx="238">
                  <c:v>20</c:v>
                </c:pt>
                <c:pt idx="239">
                  <c:v>21.2</c:v>
                </c:pt>
                <c:pt idx="240">
                  <c:v>18.7</c:v>
                </c:pt>
                <c:pt idx="241">
                  <c:v>18.1</c:v>
                </c:pt>
                <c:pt idx="242">
                  <c:v>20.7</c:v>
                </c:pt>
                <c:pt idx="243">
                  <c:v>18.6</c:v>
                </c:pt>
                <c:pt idx="244">
                  <c:v>21.6</c:v>
                </c:pt>
                <c:pt idx="245">
                  <c:v>20.4</c:v>
                </c:pt>
                <c:pt idx="246">
                  <c:v>18.9</c:v>
                </c:pt>
                <c:pt idx="247">
                  <c:v>21.1</c:v>
                </c:pt>
                <c:pt idx="248">
                  <c:v>19</c:v>
                </c:pt>
                <c:pt idx="249">
                  <c:v>19.6</c:v>
                </c:pt>
                <c:pt idx="250">
                  <c:v>19.9</c:v>
                </c:pt>
                <c:pt idx="251">
                  <c:v>21</c:v>
                </c:pt>
                <c:pt idx="252">
                  <c:v>22</c:v>
                </c:pt>
                <c:pt idx="253">
                  <c:v>20</c:v>
                </c:pt>
                <c:pt idx="254">
                  <c:v>19.8</c:v>
                </c:pt>
                <c:pt idx="255">
                  <c:v>20</c:v>
                </c:pt>
                <c:pt idx="256">
                  <c:v>18.5</c:v>
                </c:pt>
                <c:pt idx="257">
                  <c:v>19.4</c:v>
                </c:pt>
                <c:pt idx="258">
                  <c:v>20.1</c:v>
                </c:pt>
                <c:pt idx="259">
                  <c:v>19.1</c:v>
                </c:pt>
                <c:pt idx="260">
                  <c:v>22.1</c:v>
                </c:pt>
                <c:pt idx="261">
                  <c:v>16.7</c:v>
                </c:pt>
                <c:pt idx="262">
                  <c:v>17.3</c:v>
                </c:pt>
                <c:pt idx="263">
                  <c:v>16.7</c:v>
                </c:pt>
                <c:pt idx="264">
                  <c:v>18.8</c:v>
                </c:pt>
                <c:pt idx="265">
                  <c:v>18.9</c:v>
                </c:pt>
                <c:pt idx="266">
                  <c:v>17</c:v>
                </c:pt>
                <c:pt idx="267">
                  <c:v>19.1</c:v>
                </c:pt>
                <c:pt idx="268">
                  <c:v>19.5</c:v>
                </c:pt>
                <c:pt idx="269">
                  <c:v>18.4</c:v>
                </c:pt>
                <c:pt idx="270">
                  <c:v>22</c:v>
                </c:pt>
                <c:pt idx="271">
                  <c:v>20.5</c:v>
                </c:pt>
                <c:pt idx="272">
                  <c:v>19.5</c:v>
                </c:pt>
                <c:pt idx="273">
                  <c:v>19.3</c:v>
                </c:pt>
                <c:pt idx="274">
                  <c:v>18.6</c:v>
                </c:pt>
                <c:pt idx="275">
                  <c:v>19.5</c:v>
                </c:pt>
                <c:pt idx="276">
                  <c:v>13</c:v>
                </c:pt>
                <c:pt idx="277">
                  <c:v>15.7</c:v>
                </c:pt>
                <c:pt idx="278">
                  <c:v>13.1</c:v>
                </c:pt>
                <c:pt idx="279">
                  <c:v>12.4</c:v>
                </c:pt>
                <c:pt idx="280">
                  <c:v>15.1</c:v>
                </c:pt>
                <c:pt idx="281">
                  <c:v>13.8</c:v>
                </c:pt>
                <c:pt idx="282">
                  <c:v>16.5</c:v>
                </c:pt>
                <c:pt idx="283">
                  <c:v>14.3</c:v>
                </c:pt>
                <c:pt idx="284">
                  <c:v>13.2</c:v>
                </c:pt>
                <c:pt idx="285">
                  <c:v>11.7</c:v>
                </c:pt>
                <c:pt idx="286">
                  <c:v>12.9</c:v>
                </c:pt>
                <c:pt idx="287">
                  <c:v>14.5</c:v>
                </c:pt>
                <c:pt idx="288">
                  <c:v>17</c:v>
                </c:pt>
                <c:pt idx="289">
                  <c:v>17</c:v>
                </c:pt>
                <c:pt idx="290">
                  <c:v>18.5</c:v>
                </c:pt>
                <c:pt idx="291">
                  <c:v>18.2</c:v>
                </c:pt>
                <c:pt idx="292">
                  <c:v>14.3</c:v>
                </c:pt>
                <c:pt idx="293">
                  <c:v>11.8</c:v>
                </c:pt>
                <c:pt idx="294">
                  <c:v>12.4</c:v>
                </c:pt>
                <c:pt idx="295">
                  <c:v>15</c:v>
                </c:pt>
                <c:pt idx="296">
                  <c:v>14.6</c:v>
                </c:pt>
                <c:pt idx="297">
                  <c:v>14</c:v>
                </c:pt>
                <c:pt idx="298">
                  <c:v>14.4</c:v>
                </c:pt>
                <c:pt idx="299">
                  <c:v>15.5</c:v>
                </c:pt>
                <c:pt idx="300">
                  <c:v>18.1</c:v>
                </c:pt>
                <c:pt idx="301">
                  <c:v>14.5</c:v>
                </c:pt>
                <c:pt idx="302">
                  <c:v>17.7</c:v>
                </c:pt>
                <c:pt idx="303">
                  <c:v>18.5</c:v>
                </c:pt>
                <c:pt idx="304">
                  <c:v>15</c:v>
                </c:pt>
                <c:pt idx="305">
                  <c:v>13</c:v>
                </c:pt>
                <c:pt idx="306">
                  <c:v>10.8</c:v>
                </c:pt>
                <c:pt idx="307">
                  <c:v>7.5</c:v>
                </c:pt>
                <c:pt idx="308">
                  <c:v>9.9</c:v>
                </c:pt>
                <c:pt idx="309">
                  <c:v>12.1</c:v>
                </c:pt>
                <c:pt idx="310">
                  <c:v>11.6</c:v>
                </c:pt>
                <c:pt idx="311">
                  <c:v>10.8</c:v>
                </c:pt>
                <c:pt idx="312">
                  <c:v>11</c:v>
                </c:pt>
                <c:pt idx="313">
                  <c:v>10.6</c:v>
                </c:pt>
                <c:pt idx="314">
                  <c:v>10.9</c:v>
                </c:pt>
                <c:pt idx="315">
                  <c:v>11.3</c:v>
                </c:pt>
                <c:pt idx="316">
                  <c:v>12.5</c:v>
                </c:pt>
                <c:pt idx="317">
                  <c:v>12.6</c:v>
                </c:pt>
                <c:pt idx="318">
                  <c:v>9</c:v>
                </c:pt>
                <c:pt idx="319">
                  <c:v>10</c:v>
                </c:pt>
                <c:pt idx="320">
                  <c:v>9</c:v>
                </c:pt>
                <c:pt idx="321">
                  <c:v>11.7</c:v>
                </c:pt>
                <c:pt idx="322">
                  <c:v>11</c:v>
                </c:pt>
                <c:pt idx="323">
                  <c:v>9.9</c:v>
                </c:pt>
                <c:pt idx="324">
                  <c:v>11.7</c:v>
                </c:pt>
                <c:pt idx="325">
                  <c:v>13.6</c:v>
                </c:pt>
                <c:pt idx="326">
                  <c:v>7.7</c:v>
                </c:pt>
                <c:pt idx="327">
                  <c:v>4.9</c:v>
                </c:pt>
                <c:pt idx="328">
                  <c:v>6.8</c:v>
                </c:pt>
                <c:pt idx="329">
                  <c:v>7.2</c:v>
                </c:pt>
                <c:pt idx="330">
                  <c:v>9.9</c:v>
                </c:pt>
                <c:pt idx="331">
                  <c:v>10.5</c:v>
                </c:pt>
                <c:pt idx="332">
                  <c:v>10.3</c:v>
                </c:pt>
                <c:pt idx="333">
                  <c:v>11.7</c:v>
                </c:pt>
                <c:pt idx="334">
                  <c:v>7.3</c:v>
                </c:pt>
                <c:pt idx="335">
                  <c:v>8</c:v>
                </c:pt>
                <c:pt idx="336">
                  <c:v>7.4</c:v>
                </c:pt>
                <c:pt idx="337">
                  <c:v>5.1</c:v>
                </c:pt>
                <c:pt idx="338">
                  <c:v>7.1</c:v>
                </c:pt>
                <c:pt idx="339">
                  <c:v>9</c:v>
                </c:pt>
                <c:pt idx="340">
                  <c:v>8.4</c:v>
                </c:pt>
                <c:pt idx="341">
                  <c:v>5.2</c:v>
                </c:pt>
                <c:pt idx="342">
                  <c:v>10.4</c:v>
                </c:pt>
                <c:pt idx="343">
                  <c:v>7.5</c:v>
                </c:pt>
                <c:pt idx="344">
                  <c:v>6.2</c:v>
                </c:pt>
                <c:pt idx="345">
                  <c:v>4.3</c:v>
                </c:pt>
                <c:pt idx="346">
                  <c:v>4.9</c:v>
                </c:pt>
                <c:pt idx="347">
                  <c:v>7.9</c:v>
                </c:pt>
                <c:pt idx="348">
                  <c:v>7.3</c:v>
                </c:pt>
                <c:pt idx="349">
                  <c:v>10</c:v>
                </c:pt>
                <c:pt idx="350">
                  <c:v>12.7</c:v>
                </c:pt>
                <c:pt idx="351">
                  <c:v>13.7</c:v>
                </c:pt>
                <c:pt idx="352">
                  <c:v>7.9</c:v>
                </c:pt>
                <c:pt idx="353">
                  <c:v>8</c:v>
                </c:pt>
                <c:pt idx="354">
                  <c:v>12.8</c:v>
                </c:pt>
                <c:pt idx="355">
                  <c:v>13.5</c:v>
                </c:pt>
                <c:pt idx="356">
                  <c:v>11.8</c:v>
                </c:pt>
                <c:pt idx="357">
                  <c:v>7.1</c:v>
                </c:pt>
                <c:pt idx="358">
                  <c:v>5.9</c:v>
                </c:pt>
                <c:pt idx="359">
                  <c:v>3.7</c:v>
                </c:pt>
                <c:pt idx="360">
                  <c:v>2.6</c:v>
                </c:pt>
                <c:pt idx="361">
                  <c:v>2.2</c:v>
                </c:pt>
                <c:pt idx="362">
                  <c:v>2.6</c:v>
                </c:pt>
                <c:pt idx="363">
                  <c:v>3.8</c:v>
                </c:pt>
                <c:pt idx="364">
                  <c:v>10</c:v>
                </c:pt>
              </c:numCache>
            </c:numRef>
          </c:val>
        </c:ser>
        <c:axId val="10733748"/>
        <c:axId val="29494869"/>
      </c:barChart>
      <c:lineChart>
        <c:grouping val="standard"/>
        <c:varyColors val="0"/>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Data'!$X$9:$X$373</c:f>
              <c:numCache>
                <c:ptCount val="365"/>
                <c:pt idx="0">
                  <c:v>6.6</c:v>
                </c:pt>
                <c:pt idx="1">
                  <c:v>6.7</c:v>
                </c:pt>
                <c:pt idx="2">
                  <c:v>6.3</c:v>
                </c:pt>
                <c:pt idx="3">
                  <c:v>6.4</c:v>
                </c:pt>
                <c:pt idx="4">
                  <c:v>6.4</c:v>
                </c:pt>
                <c:pt idx="5">
                  <c:v>6.5</c:v>
                </c:pt>
                <c:pt idx="6">
                  <c:v>6.2</c:v>
                </c:pt>
                <c:pt idx="7">
                  <c:v>6.4</c:v>
                </c:pt>
                <c:pt idx="8">
                  <c:v>6.5</c:v>
                </c:pt>
                <c:pt idx="9">
                  <c:v>6.7</c:v>
                </c:pt>
                <c:pt idx="10">
                  <c:v>6.3</c:v>
                </c:pt>
                <c:pt idx="11">
                  <c:v>6.1</c:v>
                </c:pt>
                <c:pt idx="12">
                  <c:v>6.3</c:v>
                </c:pt>
                <c:pt idx="13">
                  <c:v>6.3</c:v>
                </c:pt>
                <c:pt idx="14">
                  <c:v>6.4</c:v>
                </c:pt>
                <c:pt idx="15">
                  <c:v>6.1</c:v>
                </c:pt>
                <c:pt idx="16">
                  <c:v>6</c:v>
                </c:pt>
                <c:pt idx="17">
                  <c:v>6.4</c:v>
                </c:pt>
                <c:pt idx="18">
                  <c:v>6.3</c:v>
                </c:pt>
                <c:pt idx="19">
                  <c:v>6.3</c:v>
                </c:pt>
                <c:pt idx="20">
                  <c:v>6.4</c:v>
                </c:pt>
                <c:pt idx="21">
                  <c:v>6.3</c:v>
                </c:pt>
                <c:pt idx="22">
                  <c:v>6.1</c:v>
                </c:pt>
                <c:pt idx="23">
                  <c:v>6.2</c:v>
                </c:pt>
                <c:pt idx="24">
                  <c:v>6.3</c:v>
                </c:pt>
                <c:pt idx="25">
                  <c:v>6.3</c:v>
                </c:pt>
                <c:pt idx="26">
                  <c:v>6.4</c:v>
                </c:pt>
                <c:pt idx="27">
                  <c:v>6.3</c:v>
                </c:pt>
                <c:pt idx="28">
                  <c:v>6.5</c:v>
                </c:pt>
                <c:pt idx="29">
                  <c:v>6.5</c:v>
                </c:pt>
                <c:pt idx="30">
                  <c:v>6.6</c:v>
                </c:pt>
                <c:pt idx="31">
                  <c:v>6.7</c:v>
                </c:pt>
                <c:pt idx="32">
                  <c:v>6.7</c:v>
                </c:pt>
                <c:pt idx="33">
                  <c:v>7</c:v>
                </c:pt>
                <c:pt idx="34">
                  <c:v>7</c:v>
                </c:pt>
                <c:pt idx="35">
                  <c:v>6.9</c:v>
                </c:pt>
                <c:pt idx="36">
                  <c:v>6.9</c:v>
                </c:pt>
                <c:pt idx="37">
                  <c:v>6.9</c:v>
                </c:pt>
                <c:pt idx="38">
                  <c:v>7</c:v>
                </c:pt>
                <c:pt idx="39">
                  <c:v>6.7</c:v>
                </c:pt>
                <c:pt idx="40">
                  <c:v>6.8</c:v>
                </c:pt>
                <c:pt idx="41">
                  <c:v>6.5</c:v>
                </c:pt>
                <c:pt idx="42">
                  <c:v>6.5</c:v>
                </c:pt>
                <c:pt idx="43">
                  <c:v>6.4</c:v>
                </c:pt>
                <c:pt idx="44">
                  <c:v>6.5</c:v>
                </c:pt>
                <c:pt idx="45">
                  <c:v>6.7</c:v>
                </c:pt>
                <c:pt idx="46">
                  <c:v>6.6</c:v>
                </c:pt>
                <c:pt idx="47">
                  <c:v>6.7</c:v>
                </c:pt>
                <c:pt idx="48">
                  <c:v>6.8</c:v>
                </c:pt>
                <c:pt idx="49">
                  <c:v>6.8</c:v>
                </c:pt>
                <c:pt idx="50">
                  <c:v>6.7</c:v>
                </c:pt>
                <c:pt idx="51">
                  <c:v>7</c:v>
                </c:pt>
                <c:pt idx="52">
                  <c:v>7.2</c:v>
                </c:pt>
                <c:pt idx="53">
                  <c:v>7.1</c:v>
                </c:pt>
                <c:pt idx="54">
                  <c:v>7.1</c:v>
                </c:pt>
                <c:pt idx="55">
                  <c:v>7.2</c:v>
                </c:pt>
                <c:pt idx="56">
                  <c:v>7.4</c:v>
                </c:pt>
                <c:pt idx="57">
                  <c:v>7.7</c:v>
                </c:pt>
                <c:pt idx="58">
                  <c:v>7.6</c:v>
                </c:pt>
                <c:pt idx="59">
                  <c:v>7.6</c:v>
                </c:pt>
                <c:pt idx="60">
                  <c:v>7.7</c:v>
                </c:pt>
                <c:pt idx="61">
                  <c:v>7.8</c:v>
                </c:pt>
                <c:pt idx="62">
                  <c:v>7.9</c:v>
                </c:pt>
                <c:pt idx="63">
                  <c:v>8.2</c:v>
                </c:pt>
                <c:pt idx="64">
                  <c:v>8.5</c:v>
                </c:pt>
                <c:pt idx="65">
                  <c:v>8.4</c:v>
                </c:pt>
                <c:pt idx="66">
                  <c:v>8.4</c:v>
                </c:pt>
                <c:pt idx="67">
                  <c:v>8.5</c:v>
                </c:pt>
                <c:pt idx="68">
                  <c:v>8.9</c:v>
                </c:pt>
                <c:pt idx="69">
                  <c:v>9</c:v>
                </c:pt>
                <c:pt idx="70">
                  <c:v>8.7</c:v>
                </c:pt>
                <c:pt idx="71">
                  <c:v>8.7</c:v>
                </c:pt>
                <c:pt idx="72">
                  <c:v>8.9</c:v>
                </c:pt>
                <c:pt idx="73">
                  <c:v>9</c:v>
                </c:pt>
                <c:pt idx="74">
                  <c:v>9.4</c:v>
                </c:pt>
                <c:pt idx="75">
                  <c:v>9.8</c:v>
                </c:pt>
                <c:pt idx="76">
                  <c:v>9.6</c:v>
                </c:pt>
                <c:pt idx="77">
                  <c:v>9.5</c:v>
                </c:pt>
                <c:pt idx="78">
                  <c:v>9.8</c:v>
                </c:pt>
                <c:pt idx="79">
                  <c:v>9.6</c:v>
                </c:pt>
                <c:pt idx="80">
                  <c:v>9.9</c:v>
                </c:pt>
                <c:pt idx="81">
                  <c:v>10.3</c:v>
                </c:pt>
                <c:pt idx="82">
                  <c:v>10.3</c:v>
                </c:pt>
                <c:pt idx="83">
                  <c:v>10.3</c:v>
                </c:pt>
                <c:pt idx="84">
                  <c:v>10</c:v>
                </c:pt>
                <c:pt idx="85">
                  <c:v>10.1</c:v>
                </c:pt>
                <c:pt idx="86">
                  <c:v>10.3</c:v>
                </c:pt>
                <c:pt idx="87">
                  <c:v>10.4</c:v>
                </c:pt>
                <c:pt idx="88">
                  <c:v>10.7</c:v>
                </c:pt>
                <c:pt idx="89">
                  <c:v>10.8</c:v>
                </c:pt>
                <c:pt idx="90">
                  <c:v>10.9</c:v>
                </c:pt>
                <c:pt idx="91">
                  <c:v>10.9</c:v>
                </c:pt>
                <c:pt idx="92">
                  <c:v>10.8</c:v>
                </c:pt>
                <c:pt idx="93">
                  <c:v>10.7</c:v>
                </c:pt>
                <c:pt idx="94">
                  <c:v>10.9</c:v>
                </c:pt>
                <c:pt idx="95">
                  <c:v>11</c:v>
                </c:pt>
                <c:pt idx="96">
                  <c:v>11.1</c:v>
                </c:pt>
                <c:pt idx="97">
                  <c:v>11.2</c:v>
                </c:pt>
                <c:pt idx="98">
                  <c:v>11.3</c:v>
                </c:pt>
                <c:pt idx="99">
                  <c:v>11.5</c:v>
                </c:pt>
                <c:pt idx="100">
                  <c:v>11.7</c:v>
                </c:pt>
                <c:pt idx="101">
                  <c:v>11.7</c:v>
                </c:pt>
                <c:pt idx="102">
                  <c:v>11.6</c:v>
                </c:pt>
                <c:pt idx="103">
                  <c:v>11.9</c:v>
                </c:pt>
                <c:pt idx="104">
                  <c:v>12.2</c:v>
                </c:pt>
                <c:pt idx="105">
                  <c:v>12.3</c:v>
                </c:pt>
                <c:pt idx="106">
                  <c:v>12.2</c:v>
                </c:pt>
                <c:pt idx="107">
                  <c:v>12.5</c:v>
                </c:pt>
                <c:pt idx="108">
                  <c:v>12.6</c:v>
                </c:pt>
                <c:pt idx="109">
                  <c:v>12.7</c:v>
                </c:pt>
                <c:pt idx="110">
                  <c:v>13.1</c:v>
                </c:pt>
                <c:pt idx="111">
                  <c:v>13.1</c:v>
                </c:pt>
                <c:pt idx="112">
                  <c:v>13</c:v>
                </c:pt>
                <c:pt idx="113">
                  <c:v>13.1</c:v>
                </c:pt>
                <c:pt idx="114">
                  <c:v>13</c:v>
                </c:pt>
                <c:pt idx="115">
                  <c:v>13.1</c:v>
                </c:pt>
                <c:pt idx="116">
                  <c:v>13</c:v>
                </c:pt>
                <c:pt idx="117">
                  <c:v>13</c:v>
                </c:pt>
                <c:pt idx="118">
                  <c:v>13.1</c:v>
                </c:pt>
                <c:pt idx="119">
                  <c:v>13.6</c:v>
                </c:pt>
                <c:pt idx="120">
                  <c:v>13.7</c:v>
                </c:pt>
                <c:pt idx="121">
                  <c:v>14</c:v>
                </c:pt>
                <c:pt idx="122">
                  <c:v>14</c:v>
                </c:pt>
                <c:pt idx="123">
                  <c:v>14.5</c:v>
                </c:pt>
                <c:pt idx="124">
                  <c:v>14.4</c:v>
                </c:pt>
                <c:pt idx="125">
                  <c:v>14.8</c:v>
                </c:pt>
                <c:pt idx="126">
                  <c:v>14.8</c:v>
                </c:pt>
                <c:pt idx="127">
                  <c:v>14.8</c:v>
                </c:pt>
                <c:pt idx="128">
                  <c:v>14.8</c:v>
                </c:pt>
                <c:pt idx="129">
                  <c:v>15.1</c:v>
                </c:pt>
                <c:pt idx="130">
                  <c:v>15.8</c:v>
                </c:pt>
                <c:pt idx="131">
                  <c:v>16</c:v>
                </c:pt>
                <c:pt idx="132">
                  <c:v>16</c:v>
                </c:pt>
                <c:pt idx="133">
                  <c:v>15.8</c:v>
                </c:pt>
                <c:pt idx="134">
                  <c:v>15.5</c:v>
                </c:pt>
                <c:pt idx="135">
                  <c:v>15.5</c:v>
                </c:pt>
                <c:pt idx="136">
                  <c:v>15.5</c:v>
                </c:pt>
                <c:pt idx="137">
                  <c:v>15.6</c:v>
                </c:pt>
                <c:pt idx="138">
                  <c:v>15.7</c:v>
                </c:pt>
                <c:pt idx="139">
                  <c:v>15.8</c:v>
                </c:pt>
                <c:pt idx="140">
                  <c:v>16.1</c:v>
                </c:pt>
                <c:pt idx="141">
                  <c:v>16.6</c:v>
                </c:pt>
                <c:pt idx="142">
                  <c:v>16.9</c:v>
                </c:pt>
                <c:pt idx="143">
                  <c:v>17.1</c:v>
                </c:pt>
                <c:pt idx="144">
                  <c:v>16.8</c:v>
                </c:pt>
                <c:pt idx="145">
                  <c:v>16.8</c:v>
                </c:pt>
                <c:pt idx="146">
                  <c:v>16.9</c:v>
                </c:pt>
                <c:pt idx="147">
                  <c:v>17.1</c:v>
                </c:pt>
                <c:pt idx="148">
                  <c:v>17.2</c:v>
                </c:pt>
                <c:pt idx="149">
                  <c:v>17.5</c:v>
                </c:pt>
                <c:pt idx="150">
                  <c:v>17.7</c:v>
                </c:pt>
                <c:pt idx="151">
                  <c:v>17.8</c:v>
                </c:pt>
                <c:pt idx="152">
                  <c:v>17.9</c:v>
                </c:pt>
                <c:pt idx="153">
                  <c:v>18.1</c:v>
                </c:pt>
                <c:pt idx="154">
                  <c:v>18.4</c:v>
                </c:pt>
                <c:pt idx="155">
                  <c:v>18.2</c:v>
                </c:pt>
                <c:pt idx="156">
                  <c:v>18.4</c:v>
                </c:pt>
                <c:pt idx="157">
                  <c:v>18.3</c:v>
                </c:pt>
                <c:pt idx="158">
                  <c:v>18.1</c:v>
                </c:pt>
                <c:pt idx="159">
                  <c:v>18.3</c:v>
                </c:pt>
                <c:pt idx="160">
                  <c:v>18.2</c:v>
                </c:pt>
                <c:pt idx="161">
                  <c:v>18.3</c:v>
                </c:pt>
                <c:pt idx="162">
                  <c:v>18.5</c:v>
                </c:pt>
                <c:pt idx="163">
                  <c:v>18.6</c:v>
                </c:pt>
                <c:pt idx="164">
                  <c:v>18.4</c:v>
                </c:pt>
                <c:pt idx="165">
                  <c:v>18.7</c:v>
                </c:pt>
                <c:pt idx="166">
                  <c:v>18.8</c:v>
                </c:pt>
                <c:pt idx="167">
                  <c:v>19</c:v>
                </c:pt>
                <c:pt idx="168">
                  <c:v>18.9</c:v>
                </c:pt>
                <c:pt idx="169">
                  <c:v>19.1</c:v>
                </c:pt>
                <c:pt idx="170">
                  <c:v>18.9</c:v>
                </c:pt>
                <c:pt idx="171">
                  <c:v>18.9</c:v>
                </c:pt>
                <c:pt idx="172">
                  <c:v>19.2</c:v>
                </c:pt>
                <c:pt idx="173">
                  <c:v>19</c:v>
                </c:pt>
                <c:pt idx="174">
                  <c:v>19.1</c:v>
                </c:pt>
                <c:pt idx="175">
                  <c:v>19.4</c:v>
                </c:pt>
                <c:pt idx="176">
                  <c:v>19.5</c:v>
                </c:pt>
                <c:pt idx="177">
                  <c:v>19.4</c:v>
                </c:pt>
                <c:pt idx="178">
                  <c:v>19.9</c:v>
                </c:pt>
                <c:pt idx="179">
                  <c:v>19.8</c:v>
                </c:pt>
                <c:pt idx="180">
                  <c:v>19.9</c:v>
                </c:pt>
                <c:pt idx="181">
                  <c:v>20.1</c:v>
                </c:pt>
                <c:pt idx="182">
                  <c:v>20.1</c:v>
                </c:pt>
                <c:pt idx="183">
                  <c:v>20.1</c:v>
                </c:pt>
                <c:pt idx="184">
                  <c:v>20</c:v>
                </c:pt>
                <c:pt idx="185">
                  <c:v>20.2</c:v>
                </c:pt>
                <c:pt idx="186">
                  <c:v>20.3</c:v>
                </c:pt>
                <c:pt idx="187">
                  <c:v>20.3</c:v>
                </c:pt>
                <c:pt idx="188">
                  <c:v>20.3</c:v>
                </c:pt>
                <c:pt idx="189">
                  <c:v>20.1</c:v>
                </c:pt>
                <c:pt idx="190">
                  <c:v>20.2</c:v>
                </c:pt>
                <c:pt idx="191">
                  <c:v>20.8</c:v>
                </c:pt>
                <c:pt idx="192">
                  <c:v>20.8</c:v>
                </c:pt>
                <c:pt idx="193">
                  <c:v>20.8</c:v>
                </c:pt>
                <c:pt idx="194">
                  <c:v>20.5</c:v>
                </c:pt>
                <c:pt idx="195">
                  <c:v>20.3</c:v>
                </c:pt>
                <c:pt idx="196">
                  <c:v>20.2</c:v>
                </c:pt>
                <c:pt idx="197">
                  <c:v>20.3</c:v>
                </c:pt>
                <c:pt idx="198">
                  <c:v>20.4</c:v>
                </c:pt>
                <c:pt idx="199">
                  <c:v>20.6</c:v>
                </c:pt>
                <c:pt idx="200">
                  <c:v>20.6</c:v>
                </c:pt>
                <c:pt idx="201">
                  <c:v>20.6</c:v>
                </c:pt>
                <c:pt idx="202">
                  <c:v>20.4</c:v>
                </c:pt>
                <c:pt idx="203">
                  <c:v>20.3</c:v>
                </c:pt>
                <c:pt idx="204">
                  <c:v>20.3</c:v>
                </c:pt>
                <c:pt idx="205">
                  <c:v>20.7</c:v>
                </c:pt>
                <c:pt idx="206">
                  <c:v>20.3</c:v>
                </c:pt>
                <c:pt idx="207">
                  <c:v>20.3</c:v>
                </c:pt>
                <c:pt idx="208">
                  <c:v>20.4</c:v>
                </c:pt>
                <c:pt idx="209">
                  <c:v>20.6</c:v>
                </c:pt>
                <c:pt idx="210">
                  <c:v>20.7</c:v>
                </c:pt>
                <c:pt idx="211">
                  <c:v>20.6</c:v>
                </c:pt>
                <c:pt idx="212">
                  <c:v>20.6</c:v>
                </c:pt>
                <c:pt idx="213">
                  <c:v>20.5</c:v>
                </c:pt>
                <c:pt idx="214">
                  <c:v>20.2</c:v>
                </c:pt>
                <c:pt idx="215">
                  <c:v>20.1</c:v>
                </c:pt>
                <c:pt idx="216">
                  <c:v>20.7</c:v>
                </c:pt>
                <c:pt idx="217">
                  <c:v>20.3</c:v>
                </c:pt>
                <c:pt idx="218">
                  <c:v>20.2</c:v>
                </c:pt>
                <c:pt idx="219">
                  <c:v>20.4</c:v>
                </c:pt>
                <c:pt idx="220">
                  <c:v>20.3</c:v>
                </c:pt>
                <c:pt idx="221">
                  <c:v>20.4</c:v>
                </c:pt>
                <c:pt idx="222">
                  <c:v>20.3</c:v>
                </c:pt>
                <c:pt idx="223">
                  <c:v>20.4</c:v>
                </c:pt>
                <c:pt idx="224">
                  <c:v>20.3</c:v>
                </c:pt>
                <c:pt idx="225">
                  <c:v>20.4</c:v>
                </c:pt>
                <c:pt idx="226">
                  <c:v>20.2</c:v>
                </c:pt>
                <c:pt idx="227">
                  <c:v>20.2</c:v>
                </c:pt>
                <c:pt idx="228">
                  <c:v>20.2</c:v>
                </c:pt>
                <c:pt idx="229">
                  <c:v>20</c:v>
                </c:pt>
                <c:pt idx="230">
                  <c:v>19.9</c:v>
                </c:pt>
                <c:pt idx="231">
                  <c:v>19.9</c:v>
                </c:pt>
                <c:pt idx="232">
                  <c:v>19.7</c:v>
                </c:pt>
                <c:pt idx="233">
                  <c:v>19.9</c:v>
                </c:pt>
                <c:pt idx="234">
                  <c:v>19.4</c:v>
                </c:pt>
                <c:pt idx="235">
                  <c:v>19.5</c:v>
                </c:pt>
                <c:pt idx="236">
                  <c:v>19.5</c:v>
                </c:pt>
                <c:pt idx="237">
                  <c:v>19.4</c:v>
                </c:pt>
                <c:pt idx="238">
                  <c:v>19.4</c:v>
                </c:pt>
                <c:pt idx="239">
                  <c:v>19.5</c:v>
                </c:pt>
                <c:pt idx="240">
                  <c:v>19.2</c:v>
                </c:pt>
                <c:pt idx="241">
                  <c:v>19.1</c:v>
                </c:pt>
                <c:pt idx="242">
                  <c:v>18.9</c:v>
                </c:pt>
                <c:pt idx="243">
                  <c:v>18.8</c:v>
                </c:pt>
                <c:pt idx="244">
                  <c:v>19</c:v>
                </c:pt>
                <c:pt idx="245">
                  <c:v>18.9</c:v>
                </c:pt>
                <c:pt idx="246">
                  <c:v>18.9</c:v>
                </c:pt>
                <c:pt idx="247">
                  <c:v>19</c:v>
                </c:pt>
                <c:pt idx="248">
                  <c:v>18.8</c:v>
                </c:pt>
                <c:pt idx="249">
                  <c:v>19</c:v>
                </c:pt>
                <c:pt idx="250">
                  <c:v>18.8</c:v>
                </c:pt>
                <c:pt idx="251">
                  <c:v>18.4</c:v>
                </c:pt>
                <c:pt idx="252">
                  <c:v>18.2</c:v>
                </c:pt>
                <c:pt idx="253">
                  <c:v>18.2</c:v>
                </c:pt>
                <c:pt idx="254">
                  <c:v>17.9</c:v>
                </c:pt>
                <c:pt idx="255">
                  <c:v>17.7</c:v>
                </c:pt>
                <c:pt idx="256">
                  <c:v>17.4</c:v>
                </c:pt>
                <c:pt idx="257">
                  <c:v>17.2</c:v>
                </c:pt>
                <c:pt idx="258">
                  <c:v>17.4</c:v>
                </c:pt>
                <c:pt idx="259">
                  <c:v>17.5</c:v>
                </c:pt>
                <c:pt idx="260">
                  <c:v>17.3</c:v>
                </c:pt>
                <c:pt idx="261">
                  <c:v>16.8</c:v>
                </c:pt>
                <c:pt idx="262">
                  <c:v>16.8</c:v>
                </c:pt>
                <c:pt idx="263">
                  <c:v>16.5</c:v>
                </c:pt>
                <c:pt idx="264">
                  <c:v>16.5</c:v>
                </c:pt>
                <c:pt idx="265">
                  <c:v>16.5</c:v>
                </c:pt>
                <c:pt idx="266">
                  <c:v>16.3</c:v>
                </c:pt>
                <c:pt idx="267">
                  <c:v>16.4</c:v>
                </c:pt>
                <c:pt idx="268">
                  <c:v>16.4</c:v>
                </c:pt>
                <c:pt idx="269">
                  <c:v>16.3</c:v>
                </c:pt>
                <c:pt idx="270">
                  <c:v>16.3</c:v>
                </c:pt>
                <c:pt idx="271">
                  <c:v>15.9</c:v>
                </c:pt>
                <c:pt idx="272">
                  <c:v>15.7</c:v>
                </c:pt>
                <c:pt idx="273">
                  <c:v>15.8</c:v>
                </c:pt>
                <c:pt idx="274">
                  <c:v>15.3</c:v>
                </c:pt>
                <c:pt idx="275">
                  <c:v>15.3</c:v>
                </c:pt>
                <c:pt idx="276">
                  <c:v>15.2</c:v>
                </c:pt>
                <c:pt idx="277">
                  <c:v>15.1</c:v>
                </c:pt>
                <c:pt idx="278">
                  <c:v>15</c:v>
                </c:pt>
                <c:pt idx="279">
                  <c:v>14.8</c:v>
                </c:pt>
                <c:pt idx="280">
                  <c:v>14.7</c:v>
                </c:pt>
                <c:pt idx="281">
                  <c:v>14.6</c:v>
                </c:pt>
                <c:pt idx="282">
                  <c:v>14.5</c:v>
                </c:pt>
                <c:pt idx="283">
                  <c:v>14.3</c:v>
                </c:pt>
                <c:pt idx="284">
                  <c:v>14.2</c:v>
                </c:pt>
                <c:pt idx="285">
                  <c:v>13.8</c:v>
                </c:pt>
                <c:pt idx="286">
                  <c:v>13.6</c:v>
                </c:pt>
                <c:pt idx="287">
                  <c:v>13.3</c:v>
                </c:pt>
                <c:pt idx="288">
                  <c:v>13.1</c:v>
                </c:pt>
                <c:pt idx="289">
                  <c:v>13.4</c:v>
                </c:pt>
                <c:pt idx="290">
                  <c:v>13.2</c:v>
                </c:pt>
                <c:pt idx="291">
                  <c:v>13</c:v>
                </c:pt>
                <c:pt idx="292">
                  <c:v>12.6</c:v>
                </c:pt>
                <c:pt idx="293">
                  <c:v>12.6</c:v>
                </c:pt>
                <c:pt idx="294">
                  <c:v>12.4</c:v>
                </c:pt>
                <c:pt idx="295">
                  <c:v>12.2</c:v>
                </c:pt>
                <c:pt idx="296">
                  <c:v>12.1</c:v>
                </c:pt>
                <c:pt idx="297">
                  <c:v>11.8</c:v>
                </c:pt>
                <c:pt idx="298">
                  <c:v>11.6</c:v>
                </c:pt>
                <c:pt idx="299">
                  <c:v>11.7</c:v>
                </c:pt>
                <c:pt idx="300">
                  <c:v>11.7</c:v>
                </c:pt>
                <c:pt idx="301">
                  <c:v>11.3</c:v>
                </c:pt>
                <c:pt idx="302">
                  <c:v>11.5</c:v>
                </c:pt>
                <c:pt idx="303">
                  <c:v>11.2</c:v>
                </c:pt>
                <c:pt idx="304">
                  <c:v>11</c:v>
                </c:pt>
                <c:pt idx="305">
                  <c:v>11.2</c:v>
                </c:pt>
                <c:pt idx="306">
                  <c:v>11</c:v>
                </c:pt>
                <c:pt idx="307">
                  <c:v>10.9</c:v>
                </c:pt>
                <c:pt idx="308">
                  <c:v>11</c:v>
                </c:pt>
                <c:pt idx="309">
                  <c:v>10</c:v>
                </c:pt>
                <c:pt idx="310">
                  <c:v>10.3</c:v>
                </c:pt>
                <c:pt idx="311">
                  <c:v>10.2</c:v>
                </c:pt>
                <c:pt idx="312">
                  <c:v>10</c:v>
                </c:pt>
                <c:pt idx="313">
                  <c:v>10.2</c:v>
                </c:pt>
                <c:pt idx="314">
                  <c:v>10.2</c:v>
                </c:pt>
                <c:pt idx="315">
                  <c:v>9.9</c:v>
                </c:pt>
                <c:pt idx="316">
                  <c:v>9.4</c:v>
                </c:pt>
                <c:pt idx="317">
                  <c:v>9.1</c:v>
                </c:pt>
                <c:pt idx="318">
                  <c:v>8.9</c:v>
                </c:pt>
                <c:pt idx="319">
                  <c:v>8.6</c:v>
                </c:pt>
                <c:pt idx="320">
                  <c:v>8.4</c:v>
                </c:pt>
                <c:pt idx="321">
                  <c:v>8.5</c:v>
                </c:pt>
                <c:pt idx="322">
                  <c:v>8.6</c:v>
                </c:pt>
                <c:pt idx="323">
                  <c:v>8.5</c:v>
                </c:pt>
                <c:pt idx="324">
                  <c:v>8.3</c:v>
                </c:pt>
                <c:pt idx="325">
                  <c:v>8.5</c:v>
                </c:pt>
                <c:pt idx="326">
                  <c:v>8.7</c:v>
                </c:pt>
                <c:pt idx="327">
                  <c:v>8.7</c:v>
                </c:pt>
                <c:pt idx="328">
                  <c:v>8.5</c:v>
                </c:pt>
                <c:pt idx="329">
                  <c:v>8.2</c:v>
                </c:pt>
                <c:pt idx="330">
                  <c:v>8.2</c:v>
                </c:pt>
                <c:pt idx="331">
                  <c:v>8.1</c:v>
                </c:pt>
                <c:pt idx="332">
                  <c:v>8</c:v>
                </c:pt>
                <c:pt idx="333">
                  <c:v>7.9</c:v>
                </c:pt>
                <c:pt idx="334">
                  <c:v>8</c:v>
                </c:pt>
                <c:pt idx="335">
                  <c:v>7.9</c:v>
                </c:pt>
                <c:pt idx="336">
                  <c:v>8</c:v>
                </c:pt>
                <c:pt idx="337">
                  <c:v>7.8</c:v>
                </c:pt>
                <c:pt idx="338">
                  <c:v>7.8</c:v>
                </c:pt>
                <c:pt idx="339">
                  <c:v>7</c:v>
                </c:pt>
                <c:pt idx="340">
                  <c:v>7.5</c:v>
                </c:pt>
                <c:pt idx="341">
                  <c:v>7.3</c:v>
                </c:pt>
                <c:pt idx="342">
                  <c:v>7</c:v>
                </c:pt>
                <c:pt idx="343">
                  <c:v>7</c:v>
                </c:pt>
                <c:pt idx="344">
                  <c:v>7</c:v>
                </c:pt>
                <c:pt idx="345">
                  <c:v>7.1</c:v>
                </c:pt>
                <c:pt idx="346">
                  <c:v>7.3</c:v>
                </c:pt>
                <c:pt idx="347">
                  <c:v>7.3</c:v>
                </c:pt>
                <c:pt idx="348">
                  <c:v>7.1</c:v>
                </c:pt>
                <c:pt idx="349">
                  <c:v>7.2</c:v>
                </c:pt>
                <c:pt idx="350">
                  <c:v>7</c:v>
                </c:pt>
                <c:pt idx="351">
                  <c:v>6.8</c:v>
                </c:pt>
                <c:pt idx="352">
                  <c:v>6.4</c:v>
                </c:pt>
                <c:pt idx="353">
                  <c:v>6.4</c:v>
                </c:pt>
                <c:pt idx="354">
                  <c:v>6.5</c:v>
                </c:pt>
                <c:pt idx="355">
                  <c:v>6.7</c:v>
                </c:pt>
                <c:pt idx="356">
                  <c:v>6.5</c:v>
                </c:pt>
                <c:pt idx="357">
                  <c:v>6.8</c:v>
                </c:pt>
                <c:pt idx="358">
                  <c:v>6.5</c:v>
                </c:pt>
                <c:pt idx="359">
                  <c:v>6.7</c:v>
                </c:pt>
                <c:pt idx="360">
                  <c:v>6.5</c:v>
                </c:pt>
                <c:pt idx="361">
                  <c:v>6.6</c:v>
                </c:pt>
                <c:pt idx="362">
                  <c:v>6.6</c:v>
                </c:pt>
                <c:pt idx="363">
                  <c:v>6.4</c:v>
                </c:pt>
                <c:pt idx="364">
                  <c:v>6.3</c:v>
                </c:pt>
              </c:numCache>
            </c:numRef>
          </c:val>
          <c:smooth val="0"/>
        </c:ser>
        <c:axId val="10733748"/>
        <c:axId val="29494869"/>
      </c:lineChart>
      <c:catAx>
        <c:axId val="10733748"/>
        <c:scaling>
          <c:orientation val="minMax"/>
        </c:scaling>
        <c:axPos val="b"/>
        <c:delete val="0"/>
        <c:numFmt formatCode="General" sourceLinked="1"/>
        <c:majorTickMark val="out"/>
        <c:minorTickMark val="none"/>
        <c:tickLblPos val="nextTo"/>
        <c:crossAx val="29494869"/>
        <c:crosses val="autoZero"/>
        <c:auto val="1"/>
        <c:lblOffset val="100"/>
        <c:noMultiLvlLbl val="0"/>
      </c:catAx>
      <c:valAx>
        <c:axId val="29494869"/>
        <c:scaling>
          <c:orientation val="minMax"/>
        </c:scaling>
        <c:axPos val="l"/>
        <c:majorGridlines/>
        <c:delete val="0"/>
        <c:numFmt formatCode="General" sourceLinked="1"/>
        <c:majorTickMark val="out"/>
        <c:minorTickMark val="none"/>
        <c:tickLblPos val="nextTo"/>
        <c:crossAx val="107337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Data'!$I$9:$I$373</c:f>
              <c:numCache>
                <c:ptCount val="365"/>
                <c:pt idx="0">
                  <c:v>2</c:v>
                </c:pt>
                <c:pt idx="1">
                  <c:v>-0.4</c:v>
                </c:pt>
                <c:pt idx="2">
                  <c:v>2</c:v>
                </c:pt>
                <c:pt idx="3">
                  <c:v>1.1</c:v>
                </c:pt>
                <c:pt idx="4">
                  <c:v>-3.1</c:v>
                </c:pt>
                <c:pt idx="5">
                  <c:v>7.9</c:v>
                </c:pt>
                <c:pt idx="6">
                  <c:v>5</c:v>
                </c:pt>
                <c:pt idx="7">
                  <c:v>4</c:v>
                </c:pt>
                <c:pt idx="8">
                  <c:v>3.5</c:v>
                </c:pt>
                <c:pt idx="9">
                  <c:v>-5</c:v>
                </c:pt>
                <c:pt idx="10">
                  <c:v>-2.5</c:v>
                </c:pt>
                <c:pt idx="11">
                  <c:v>-6.8</c:v>
                </c:pt>
                <c:pt idx="12">
                  <c:v>-1.5</c:v>
                </c:pt>
                <c:pt idx="13">
                  <c:v>-4.9</c:v>
                </c:pt>
                <c:pt idx="14">
                  <c:v>2.9</c:v>
                </c:pt>
                <c:pt idx="15">
                  <c:v>3</c:v>
                </c:pt>
                <c:pt idx="16">
                  <c:v>3.1</c:v>
                </c:pt>
                <c:pt idx="17">
                  <c:v>-1.2</c:v>
                </c:pt>
                <c:pt idx="18">
                  <c:v>3.4</c:v>
                </c:pt>
                <c:pt idx="19">
                  <c:v>-7.1</c:v>
                </c:pt>
                <c:pt idx="20">
                  <c:v>-4.9</c:v>
                </c:pt>
                <c:pt idx="21">
                  <c:v>5</c:v>
                </c:pt>
                <c:pt idx="22">
                  <c:v>-2.5</c:v>
                </c:pt>
                <c:pt idx="23">
                  <c:v>-5.2</c:v>
                </c:pt>
                <c:pt idx="24">
                  <c:v>-0.6</c:v>
                </c:pt>
                <c:pt idx="25">
                  <c:v>-3.4</c:v>
                </c:pt>
                <c:pt idx="26">
                  <c:v>-1.3</c:v>
                </c:pt>
                <c:pt idx="27">
                  <c:v>1.3</c:v>
                </c:pt>
                <c:pt idx="28">
                  <c:v>3.9</c:v>
                </c:pt>
                <c:pt idx="29">
                  <c:v>1</c:v>
                </c:pt>
                <c:pt idx="30">
                  <c:v>1.1</c:v>
                </c:pt>
                <c:pt idx="31">
                  <c:v>-2.3</c:v>
                </c:pt>
                <c:pt idx="32">
                  <c:v>0.4</c:v>
                </c:pt>
                <c:pt idx="33">
                  <c:v>2.5</c:v>
                </c:pt>
                <c:pt idx="34">
                  <c:v>0.6</c:v>
                </c:pt>
                <c:pt idx="35">
                  <c:v>2.6</c:v>
                </c:pt>
                <c:pt idx="36">
                  <c:v>3.5</c:v>
                </c:pt>
                <c:pt idx="37">
                  <c:v>1.9</c:v>
                </c:pt>
                <c:pt idx="38">
                  <c:v>0.8</c:v>
                </c:pt>
                <c:pt idx="39">
                  <c:v>4.1</c:v>
                </c:pt>
                <c:pt idx="40">
                  <c:v>-4.4</c:v>
                </c:pt>
                <c:pt idx="41">
                  <c:v>-3.3</c:v>
                </c:pt>
                <c:pt idx="42">
                  <c:v>-0.6</c:v>
                </c:pt>
                <c:pt idx="43">
                  <c:v>0</c:v>
                </c:pt>
                <c:pt idx="44">
                  <c:v>0.1</c:v>
                </c:pt>
                <c:pt idx="45">
                  <c:v>2.9</c:v>
                </c:pt>
                <c:pt idx="46">
                  <c:v>-1.5</c:v>
                </c:pt>
                <c:pt idx="47">
                  <c:v>-2.2</c:v>
                </c:pt>
                <c:pt idx="48">
                  <c:v>4.5</c:v>
                </c:pt>
                <c:pt idx="49">
                  <c:v>-0.1</c:v>
                </c:pt>
                <c:pt idx="50">
                  <c:v>5.9</c:v>
                </c:pt>
                <c:pt idx="51">
                  <c:v>-1.9</c:v>
                </c:pt>
                <c:pt idx="52">
                  <c:v>-1.2</c:v>
                </c:pt>
                <c:pt idx="53">
                  <c:v>5</c:v>
                </c:pt>
                <c:pt idx="54">
                  <c:v>5.5</c:v>
                </c:pt>
                <c:pt idx="55">
                  <c:v>3.4</c:v>
                </c:pt>
                <c:pt idx="56">
                  <c:v>0.5</c:v>
                </c:pt>
                <c:pt idx="57">
                  <c:v>2</c:v>
                </c:pt>
                <c:pt idx="58">
                  <c:v>-3</c:v>
                </c:pt>
                <c:pt idx="59">
                  <c:v>-6.2</c:v>
                </c:pt>
                <c:pt idx="60">
                  <c:v>-2.5</c:v>
                </c:pt>
                <c:pt idx="61">
                  <c:v>-5</c:v>
                </c:pt>
                <c:pt idx="62">
                  <c:v>-5.8</c:v>
                </c:pt>
                <c:pt idx="63">
                  <c:v>-5.9</c:v>
                </c:pt>
                <c:pt idx="64">
                  <c:v>5.5</c:v>
                </c:pt>
                <c:pt idx="65">
                  <c:v>8</c:v>
                </c:pt>
                <c:pt idx="66">
                  <c:v>-4.5</c:v>
                </c:pt>
                <c:pt idx="67">
                  <c:v>-2</c:v>
                </c:pt>
                <c:pt idx="68">
                  <c:v>-1</c:v>
                </c:pt>
                <c:pt idx="69">
                  <c:v>-0.4</c:v>
                </c:pt>
                <c:pt idx="70">
                  <c:v>-0.1</c:v>
                </c:pt>
                <c:pt idx="71">
                  <c:v>-2.2</c:v>
                </c:pt>
                <c:pt idx="72">
                  <c:v>-2.5</c:v>
                </c:pt>
                <c:pt idx="73">
                  <c:v>3.7</c:v>
                </c:pt>
                <c:pt idx="74">
                  <c:v>6.2</c:v>
                </c:pt>
                <c:pt idx="75">
                  <c:v>6.7</c:v>
                </c:pt>
                <c:pt idx="76">
                  <c:v>3.6</c:v>
                </c:pt>
                <c:pt idx="77">
                  <c:v>2.6</c:v>
                </c:pt>
                <c:pt idx="78">
                  <c:v>3.4</c:v>
                </c:pt>
                <c:pt idx="79">
                  <c:v>0.9</c:v>
                </c:pt>
                <c:pt idx="80">
                  <c:v>-0.1</c:v>
                </c:pt>
                <c:pt idx="81">
                  <c:v>-3</c:v>
                </c:pt>
                <c:pt idx="82">
                  <c:v>-6.1</c:v>
                </c:pt>
                <c:pt idx="83">
                  <c:v>4.4</c:v>
                </c:pt>
                <c:pt idx="84">
                  <c:v>-1.8</c:v>
                </c:pt>
                <c:pt idx="85">
                  <c:v>-0.7</c:v>
                </c:pt>
                <c:pt idx="86">
                  <c:v>-1.2</c:v>
                </c:pt>
                <c:pt idx="87">
                  <c:v>4.6</c:v>
                </c:pt>
                <c:pt idx="88">
                  <c:v>4</c:v>
                </c:pt>
                <c:pt idx="89">
                  <c:v>5.1</c:v>
                </c:pt>
                <c:pt idx="90">
                  <c:v>8</c:v>
                </c:pt>
                <c:pt idx="91">
                  <c:v>5</c:v>
                </c:pt>
                <c:pt idx="92">
                  <c:v>7.4</c:v>
                </c:pt>
                <c:pt idx="93">
                  <c:v>7</c:v>
                </c:pt>
                <c:pt idx="94">
                  <c:v>2.3</c:v>
                </c:pt>
                <c:pt idx="95">
                  <c:v>11</c:v>
                </c:pt>
                <c:pt idx="96">
                  <c:v>11</c:v>
                </c:pt>
                <c:pt idx="97">
                  <c:v>2.5</c:v>
                </c:pt>
                <c:pt idx="98">
                  <c:v>2.6</c:v>
                </c:pt>
                <c:pt idx="99">
                  <c:v>0.1</c:v>
                </c:pt>
                <c:pt idx="100">
                  <c:v>0.1</c:v>
                </c:pt>
                <c:pt idx="101">
                  <c:v>0.9</c:v>
                </c:pt>
                <c:pt idx="102">
                  <c:v>3.3</c:v>
                </c:pt>
                <c:pt idx="103">
                  <c:v>4.6</c:v>
                </c:pt>
                <c:pt idx="104">
                  <c:v>-2.3</c:v>
                </c:pt>
                <c:pt idx="105">
                  <c:v>-0.2</c:v>
                </c:pt>
                <c:pt idx="106">
                  <c:v>1.6</c:v>
                </c:pt>
                <c:pt idx="107">
                  <c:v>-2.4</c:v>
                </c:pt>
                <c:pt idx="108">
                  <c:v>-3.4</c:v>
                </c:pt>
                <c:pt idx="109">
                  <c:v>4.1</c:v>
                </c:pt>
                <c:pt idx="110">
                  <c:v>6.7</c:v>
                </c:pt>
                <c:pt idx="111">
                  <c:v>6.9</c:v>
                </c:pt>
                <c:pt idx="112">
                  <c:v>5</c:v>
                </c:pt>
                <c:pt idx="113">
                  <c:v>3.5</c:v>
                </c:pt>
                <c:pt idx="114">
                  <c:v>7.9</c:v>
                </c:pt>
                <c:pt idx="115">
                  <c:v>5.9</c:v>
                </c:pt>
                <c:pt idx="116">
                  <c:v>5</c:v>
                </c:pt>
                <c:pt idx="117">
                  <c:v>2</c:v>
                </c:pt>
                <c:pt idx="118">
                  <c:v>6</c:v>
                </c:pt>
                <c:pt idx="119">
                  <c:v>10.7</c:v>
                </c:pt>
                <c:pt idx="120">
                  <c:v>6</c:v>
                </c:pt>
                <c:pt idx="121">
                  <c:v>5.1</c:v>
                </c:pt>
                <c:pt idx="122">
                  <c:v>-3.5</c:v>
                </c:pt>
                <c:pt idx="123">
                  <c:v>5.4</c:v>
                </c:pt>
                <c:pt idx="124">
                  <c:v>2.5</c:v>
                </c:pt>
                <c:pt idx="125">
                  <c:v>8.5</c:v>
                </c:pt>
                <c:pt idx="126">
                  <c:v>7</c:v>
                </c:pt>
                <c:pt idx="127">
                  <c:v>9</c:v>
                </c:pt>
                <c:pt idx="128">
                  <c:v>7.6</c:v>
                </c:pt>
                <c:pt idx="129">
                  <c:v>8</c:v>
                </c:pt>
                <c:pt idx="130">
                  <c:v>7.7</c:v>
                </c:pt>
                <c:pt idx="131">
                  <c:v>6.5</c:v>
                </c:pt>
                <c:pt idx="132">
                  <c:v>5.5</c:v>
                </c:pt>
                <c:pt idx="133">
                  <c:v>2</c:v>
                </c:pt>
                <c:pt idx="134">
                  <c:v>1.9</c:v>
                </c:pt>
                <c:pt idx="135">
                  <c:v>4.8</c:v>
                </c:pt>
                <c:pt idx="136">
                  <c:v>5.5</c:v>
                </c:pt>
                <c:pt idx="137">
                  <c:v>5.6</c:v>
                </c:pt>
                <c:pt idx="138">
                  <c:v>6.4</c:v>
                </c:pt>
                <c:pt idx="139">
                  <c:v>10.1</c:v>
                </c:pt>
                <c:pt idx="140">
                  <c:v>3</c:v>
                </c:pt>
                <c:pt idx="141">
                  <c:v>8.5</c:v>
                </c:pt>
                <c:pt idx="142">
                  <c:v>9</c:v>
                </c:pt>
                <c:pt idx="143">
                  <c:v>5</c:v>
                </c:pt>
                <c:pt idx="144">
                  <c:v>6.7</c:v>
                </c:pt>
                <c:pt idx="145">
                  <c:v>2</c:v>
                </c:pt>
                <c:pt idx="146">
                  <c:v>8.1</c:v>
                </c:pt>
                <c:pt idx="147">
                  <c:v>8.7</c:v>
                </c:pt>
                <c:pt idx="148">
                  <c:v>10.1</c:v>
                </c:pt>
                <c:pt idx="149">
                  <c:v>8.2</c:v>
                </c:pt>
                <c:pt idx="150">
                  <c:v>9.7</c:v>
                </c:pt>
                <c:pt idx="151">
                  <c:v>3</c:v>
                </c:pt>
                <c:pt idx="152">
                  <c:v>10.6</c:v>
                </c:pt>
                <c:pt idx="153">
                  <c:v>11</c:v>
                </c:pt>
                <c:pt idx="154">
                  <c:v>9.2</c:v>
                </c:pt>
                <c:pt idx="155">
                  <c:v>8.6</c:v>
                </c:pt>
                <c:pt idx="156">
                  <c:v>0.5</c:v>
                </c:pt>
                <c:pt idx="157">
                  <c:v>9.9</c:v>
                </c:pt>
                <c:pt idx="158">
                  <c:v>7.7</c:v>
                </c:pt>
                <c:pt idx="159">
                  <c:v>8.5</c:v>
                </c:pt>
                <c:pt idx="160">
                  <c:v>8.6</c:v>
                </c:pt>
                <c:pt idx="161">
                  <c:v>7.9</c:v>
                </c:pt>
                <c:pt idx="162">
                  <c:v>5.3</c:v>
                </c:pt>
                <c:pt idx="163">
                  <c:v>7</c:v>
                </c:pt>
                <c:pt idx="164">
                  <c:v>12.5</c:v>
                </c:pt>
                <c:pt idx="165">
                  <c:v>11</c:v>
                </c:pt>
                <c:pt idx="166">
                  <c:v>7.8</c:v>
                </c:pt>
                <c:pt idx="167">
                  <c:v>6.5</c:v>
                </c:pt>
                <c:pt idx="168">
                  <c:v>9.1</c:v>
                </c:pt>
                <c:pt idx="169">
                  <c:v>13.4</c:v>
                </c:pt>
                <c:pt idx="170">
                  <c:v>12.8</c:v>
                </c:pt>
                <c:pt idx="171">
                  <c:v>3.5</c:v>
                </c:pt>
                <c:pt idx="172">
                  <c:v>6.2</c:v>
                </c:pt>
                <c:pt idx="173">
                  <c:v>9.5</c:v>
                </c:pt>
                <c:pt idx="174">
                  <c:v>10.1</c:v>
                </c:pt>
                <c:pt idx="175">
                  <c:v>4.6</c:v>
                </c:pt>
                <c:pt idx="176">
                  <c:v>10</c:v>
                </c:pt>
                <c:pt idx="177">
                  <c:v>11</c:v>
                </c:pt>
                <c:pt idx="178">
                  <c:v>10</c:v>
                </c:pt>
                <c:pt idx="179">
                  <c:v>6.5</c:v>
                </c:pt>
                <c:pt idx="180">
                  <c:v>6.1</c:v>
                </c:pt>
                <c:pt idx="181">
                  <c:v>6</c:v>
                </c:pt>
                <c:pt idx="182">
                  <c:v>5.5</c:v>
                </c:pt>
                <c:pt idx="183">
                  <c:v>11.9</c:v>
                </c:pt>
                <c:pt idx="184">
                  <c:v>12.2</c:v>
                </c:pt>
                <c:pt idx="185">
                  <c:v>13.2</c:v>
                </c:pt>
                <c:pt idx="186">
                  <c:v>5.9</c:v>
                </c:pt>
                <c:pt idx="187">
                  <c:v>5.5</c:v>
                </c:pt>
                <c:pt idx="188">
                  <c:v>7.4</c:v>
                </c:pt>
                <c:pt idx="189">
                  <c:v>7.2</c:v>
                </c:pt>
                <c:pt idx="190">
                  <c:v>11.4</c:v>
                </c:pt>
                <c:pt idx="191">
                  <c:v>7.1</c:v>
                </c:pt>
                <c:pt idx="192">
                  <c:v>10.4</c:v>
                </c:pt>
                <c:pt idx="193">
                  <c:v>15.9</c:v>
                </c:pt>
                <c:pt idx="194">
                  <c:v>5.1</c:v>
                </c:pt>
                <c:pt idx="195">
                  <c:v>13</c:v>
                </c:pt>
                <c:pt idx="196">
                  <c:v>6.6</c:v>
                </c:pt>
                <c:pt idx="197">
                  <c:v>7.8</c:v>
                </c:pt>
                <c:pt idx="198">
                  <c:v>14.5</c:v>
                </c:pt>
                <c:pt idx="199">
                  <c:v>15.5</c:v>
                </c:pt>
                <c:pt idx="200">
                  <c:v>13</c:v>
                </c:pt>
                <c:pt idx="201">
                  <c:v>13.8</c:v>
                </c:pt>
                <c:pt idx="202">
                  <c:v>9.6</c:v>
                </c:pt>
                <c:pt idx="203">
                  <c:v>13.5</c:v>
                </c:pt>
                <c:pt idx="204">
                  <c:v>11.4</c:v>
                </c:pt>
                <c:pt idx="205">
                  <c:v>9.9</c:v>
                </c:pt>
                <c:pt idx="206">
                  <c:v>10.9</c:v>
                </c:pt>
                <c:pt idx="207">
                  <c:v>12.3</c:v>
                </c:pt>
                <c:pt idx="208">
                  <c:v>7</c:v>
                </c:pt>
                <c:pt idx="209">
                  <c:v>7</c:v>
                </c:pt>
                <c:pt idx="210">
                  <c:v>8.9</c:v>
                </c:pt>
                <c:pt idx="211">
                  <c:v>8</c:v>
                </c:pt>
                <c:pt idx="212">
                  <c:v>10.6</c:v>
                </c:pt>
                <c:pt idx="213">
                  <c:v>13.9</c:v>
                </c:pt>
                <c:pt idx="214">
                  <c:v>7.4</c:v>
                </c:pt>
                <c:pt idx="215">
                  <c:v>6</c:v>
                </c:pt>
                <c:pt idx="216">
                  <c:v>6</c:v>
                </c:pt>
                <c:pt idx="217">
                  <c:v>14.4</c:v>
                </c:pt>
                <c:pt idx="218">
                  <c:v>7.8</c:v>
                </c:pt>
                <c:pt idx="219">
                  <c:v>8.6</c:v>
                </c:pt>
                <c:pt idx="220">
                  <c:v>9</c:v>
                </c:pt>
                <c:pt idx="221">
                  <c:v>12</c:v>
                </c:pt>
                <c:pt idx="222">
                  <c:v>9.3</c:v>
                </c:pt>
                <c:pt idx="223">
                  <c:v>8.1</c:v>
                </c:pt>
                <c:pt idx="224">
                  <c:v>8</c:v>
                </c:pt>
                <c:pt idx="225">
                  <c:v>5.6</c:v>
                </c:pt>
                <c:pt idx="226">
                  <c:v>10.6</c:v>
                </c:pt>
                <c:pt idx="227">
                  <c:v>6.1</c:v>
                </c:pt>
                <c:pt idx="228">
                  <c:v>10.6</c:v>
                </c:pt>
                <c:pt idx="229">
                  <c:v>9.4</c:v>
                </c:pt>
                <c:pt idx="230">
                  <c:v>6.3</c:v>
                </c:pt>
                <c:pt idx="231">
                  <c:v>1</c:v>
                </c:pt>
                <c:pt idx="232">
                  <c:v>1.9</c:v>
                </c:pt>
                <c:pt idx="233">
                  <c:v>8</c:v>
                </c:pt>
                <c:pt idx="234">
                  <c:v>2.2</c:v>
                </c:pt>
                <c:pt idx="235">
                  <c:v>1.9</c:v>
                </c:pt>
                <c:pt idx="236">
                  <c:v>9.4</c:v>
                </c:pt>
                <c:pt idx="237">
                  <c:v>11.9</c:v>
                </c:pt>
                <c:pt idx="238">
                  <c:v>3</c:v>
                </c:pt>
                <c:pt idx="239">
                  <c:v>13.5</c:v>
                </c:pt>
                <c:pt idx="240">
                  <c:v>8.5</c:v>
                </c:pt>
                <c:pt idx="241">
                  <c:v>10.1</c:v>
                </c:pt>
                <c:pt idx="242">
                  <c:v>7.4</c:v>
                </c:pt>
                <c:pt idx="243">
                  <c:v>7</c:v>
                </c:pt>
                <c:pt idx="244">
                  <c:v>4</c:v>
                </c:pt>
                <c:pt idx="245">
                  <c:v>6.1</c:v>
                </c:pt>
                <c:pt idx="246">
                  <c:v>9</c:v>
                </c:pt>
                <c:pt idx="247">
                  <c:v>8</c:v>
                </c:pt>
                <c:pt idx="248">
                  <c:v>12</c:v>
                </c:pt>
                <c:pt idx="249">
                  <c:v>2.6</c:v>
                </c:pt>
                <c:pt idx="250">
                  <c:v>0.8</c:v>
                </c:pt>
                <c:pt idx="251">
                  <c:v>3</c:v>
                </c:pt>
                <c:pt idx="252">
                  <c:v>4.5</c:v>
                </c:pt>
                <c:pt idx="253">
                  <c:v>4.9</c:v>
                </c:pt>
                <c:pt idx="254">
                  <c:v>3.4</c:v>
                </c:pt>
                <c:pt idx="255">
                  <c:v>9.6</c:v>
                </c:pt>
                <c:pt idx="256">
                  <c:v>4.1</c:v>
                </c:pt>
                <c:pt idx="257">
                  <c:v>5.6</c:v>
                </c:pt>
                <c:pt idx="258">
                  <c:v>12.4</c:v>
                </c:pt>
                <c:pt idx="259">
                  <c:v>13.5</c:v>
                </c:pt>
                <c:pt idx="260">
                  <c:v>14.5</c:v>
                </c:pt>
                <c:pt idx="261">
                  <c:v>14.6</c:v>
                </c:pt>
                <c:pt idx="262">
                  <c:v>13</c:v>
                </c:pt>
                <c:pt idx="263">
                  <c:v>4.2</c:v>
                </c:pt>
                <c:pt idx="264">
                  <c:v>0.5</c:v>
                </c:pt>
                <c:pt idx="265">
                  <c:v>2.4</c:v>
                </c:pt>
                <c:pt idx="266">
                  <c:v>8.6</c:v>
                </c:pt>
                <c:pt idx="267">
                  <c:v>2.2</c:v>
                </c:pt>
                <c:pt idx="268">
                  <c:v>11.1</c:v>
                </c:pt>
                <c:pt idx="269">
                  <c:v>1.6</c:v>
                </c:pt>
                <c:pt idx="270">
                  <c:v>7.9</c:v>
                </c:pt>
                <c:pt idx="271">
                  <c:v>11.6</c:v>
                </c:pt>
                <c:pt idx="272">
                  <c:v>7.6</c:v>
                </c:pt>
                <c:pt idx="273">
                  <c:v>8.9</c:v>
                </c:pt>
                <c:pt idx="274">
                  <c:v>6.1</c:v>
                </c:pt>
                <c:pt idx="275">
                  <c:v>6</c:v>
                </c:pt>
                <c:pt idx="276">
                  <c:v>11</c:v>
                </c:pt>
                <c:pt idx="277">
                  <c:v>-0.5</c:v>
                </c:pt>
                <c:pt idx="278">
                  <c:v>5.5</c:v>
                </c:pt>
                <c:pt idx="279">
                  <c:v>3</c:v>
                </c:pt>
                <c:pt idx="280">
                  <c:v>1.5</c:v>
                </c:pt>
                <c:pt idx="281">
                  <c:v>6.2</c:v>
                </c:pt>
                <c:pt idx="282">
                  <c:v>3</c:v>
                </c:pt>
                <c:pt idx="283">
                  <c:v>0.8</c:v>
                </c:pt>
                <c:pt idx="284">
                  <c:v>0.7</c:v>
                </c:pt>
                <c:pt idx="285">
                  <c:v>10</c:v>
                </c:pt>
                <c:pt idx="286">
                  <c:v>10.5</c:v>
                </c:pt>
                <c:pt idx="287">
                  <c:v>11</c:v>
                </c:pt>
                <c:pt idx="288">
                  <c:v>12.2</c:v>
                </c:pt>
                <c:pt idx="289">
                  <c:v>8</c:v>
                </c:pt>
                <c:pt idx="290">
                  <c:v>13.3</c:v>
                </c:pt>
                <c:pt idx="291">
                  <c:v>12</c:v>
                </c:pt>
                <c:pt idx="292">
                  <c:v>8</c:v>
                </c:pt>
                <c:pt idx="293">
                  <c:v>7.7</c:v>
                </c:pt>
                <c:pt idx="294">
                  <c:v>4.1</c:v>
                </c:pt>
                <c:pt idx="295">
                  <c:v>8.5</c:v>
                </c:pt>
                <c:pt idx="296">
                  <c:v>11</c:v>
                </c:pt>
                <c:pt idx="297">
                  <c:v>0.6</c:v>
                </c:pt>
                <c:pt idx="298">
                  <c:v>7.7</c:v>
                </c:pt>
                <c:pt idx="299">
                  <c:v>10.6</c:v>
                </c:pt>
                <c:pt idx="300">
                  <c:v>8.2</c:v>
                </c:pt>
                <c:pt idx="301">
                  <c:v>4.1</c:v>
                </c:pt>
                <c:pt idx="302">
                  <c:v>8.2</c:v>
                </c:pt>
                <c:pt idx="303">
                  <c:v>12.6</c:v>
                </c:pt>
                <c:pt idx="304">
                  <c:v>9.6</c:v>
                </c:pt>
                <c:pt idx="305">
                  <c:v>11</c:v>
                </c:pt>
                <c:pt idx="306">
                  <c:v>4.4</c:v>
                </c:pt>
                <c:pt idx="307">
                  <c:v>-2.4</c:v>
                </c:pt>
                <c:pt idx="308">
                  <c:v>-2.6</c:v>
                </c:pt>
                <c:pt idx="309">
                  <c:v>-4</c:v>
                </c:pt>
                <c:pt idx="310">
                  <c:v>10</c:v>
                </c:pt>
                <c:pt idx="311">
                  <c:v>3.7</c:v>
                </c:pt>
                <c:pt idx="312">
                  <c:v>-0.4</c:v>
                </c:pt>
                <c:pt idx="313">
                  <c:v>0.6</c:v>
                </c:pt>
                <c:pt idx="314">
                  <c:v>6.6</c:v>
                </c:pt>
                <c:pt idx="315">
                  <c:v>9.1</c:v>
                </c:pt>
                <c:pt idx="316">
                  <c:v>5.1</c:v>
                </c:pt>
                <c:pt idx="317">
                  <c:v>9.8</c:v>
                </c:pt>
                <c:pt idx="318">
                  <c:v>1.4</c:v>
                </c:pt>
                <c:pt idx="319">
                  <c:v>6.1</c:v>
                </c:pt>
                <c:pt idx="320">
                  <c:v>6</c:v>
                </c:pt>
                <c:pt idx="321">
                  <c:v>2.4</c:v>
                </c:pt>
                <c:pt idx="322">
                  <c:v>4.6</c:v>
                </c:pt>
                <c:pt idx="323">
                  <c:v>1</c:v>
                </c:pt>
                <c:pt idx="324">
                  <c:v>-0.6</c:v>
                </c:pt>
                <c:pt idx="325">
                  <c:v>5.8</c:v>
                </c:pt>
                <c:pt idx="326">
                  <c:v>2.1</c:v>
                </c:pt>
                <c:pt idx="327">
                  <c:v>-4.6</c:v>
                </c:pt>
                <c:pt idx="328">
                  <c:v>-4.7</c:v>
                </c:pt>
                <c:pt idx="329">
                  <c:v>4</c:v>
                </c:pt>
                <c:pt idx="330">
                  <c:v>6.5</c:v>
                </c:pt>
                <c:pt idx="331">
                  <c:v>0.1</c:v>
                </c:pt>
                <c:pt idx="332">
                  <c:v>9.1</c:v>
                </c:pt>
                <c:pt idx="333">
                  <c:v>2</c:v>
                </c:pt>
                <c:pt idx="334">
                  <c:v>5.2</c:v>
                </c:pt>
                <c:pt idx="335">
                  <c:v>5</c:v>
                </c:pt>
                <c:pt idx="336">
                  <c:v>-3.6</c:v>
                </c:pt>
                <c:pt idx="337">
                  <c:v>-3.5</c:v>
                </c:pt>
                <c:pt idx="338">
                  <c:v>-2.5</c:v>
                </c:pt>
                <c:pt idx="339">
                  <c:v>-6</c:v>
                </c:pt>
                <c:pt idx="340">
                  <c:v>-0.5</c:v>
                </c:pt>
                <c:pt idx="341">
                  <c:v>-2</c:v>
                </c:pt>
                <c:pt idx="342">
                  <c:v>-4.9</c:v>
                </c:pt>
                <c:pt idx="343">
                  <c:v>-0.1</c:v>
                </c:pt>
                <c:pt idx="344">
                  <c:v>2.1</c:v>
                </c:pt>
                <c:pt idx="345">
                  <c:v>2.7</c:v>
                </c:pt>
                <c:pt idx="346">
                  <c:v>-6.1</c:v>
                </c:pt>
                <c:pt idx="347">
                  <c:v>-4.7</c:v>
                </c:pt>
                <c:pt idx="348">
                  <c:v>1.3</c:v>
                </c:pt>
                <c:pt idx="349">
                  <c:v>-3.2</c:v>
                </c:pt>
                <c:pt idx="350">
                  <c:v>2</c:v>
                </c:pt>
                <c:pt idx="351">
                  <c:v>9.2</c:v>
                </c:pt>
                <c:pt idx="352">
                  <c:v>4</c:v>
                </c:pt>
                <c:pt idx="353">
                  <c:v>3.6</c:v>
                </c:pt>
                <c:pt idx="354">
                  <c:v>3.2</c:v>
                </c:pt>
                <c:pt idx="355">
                  <c:v>11</c:v>
                </c:pt>
                <c:pt idx="356">
                  <c:v>8.5</c:v>
                </c:pt>
                <c:pt idx="357">
                  <c:v>0.1</c:v>
                </c:pt>
                <c:pt idx="358">
                  <c:v>-2</c:v>
                </c:pt>
                <c:pt idx="359">
                  <c:v>-2.7</c:v>
                </c:pt>
                <c:pt idx="360">
                  <c:v>-4.7</c:v>
                </c:pt>
                <c:pt idx="361">
                  <c:v>-8.4</c:v>
                </c:pt>
                <c:pt idx="362">
                  <c:v>-9.1</c:v>
                </c:pt>
                <c:pt idx="363">
                  <c:v>-9.3</c:v>
                </c:pt>
                <c:pt idx="364">
                  <c:v>-8.3</c:v>
                </c:pt>
              </c:numCache>
            </c:numRef>
          </c:val>
        </c:ser>
        <c:axId val="64127230"/>
        <c:axId val="40274159"/>
      </c:barChart>
      <c:catAx>
        <c:axId val="64127230"/>
        <c:scaling>
          <c:orientation val="minMax"/>
        </c:scaling>
        <c:axPos val="b"/>
        <c:delete val="0"/>
        <c:numFmt formatCode="General" sourceLinked="1"/>
        <c:majorTickMark val="out"/>
        <c:minorTickMark val="none"/>
        <c:tickLblPos val="nextTo"/>
        <c:crossAx val="40274159"/>
        <c:crosses val="autoZero"/>
        <c:auto val="1"/>
        <c:lblOffset val="100"/>
        <c:noMultiLvlLbl val="0"/>
      </c:catAx>
      <c:valAx>
        <c:axId val="40274159"/>
        <c:scaling>
          <c:orientation val="minMax"/>
        </c:scaling>
        <c:axPos val="l"/>
        <c:majorGridlines/>
        <c:delete val="0"/>
        <c:numFmt formatCode="General" sourceLinked="1"/>
        <c:majorTickMark val="out"/>
        <c:minorTickMark val="none"/>
        <c:tickLblPos val="nextTo"/>
        <c:crossAx val="641272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tx>
            <c:strRef>
              <c:f>' Data'!$M$9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Data'!$M$10:$M$39</c:f>
              <c:numCache>
                <c:ptCount val="30"/>
              </c:numCache>
            </c:numRef>
          </c:val>
        </c:ser>
        <c:axId val="26923112"/>
        <c:axId val="40981417"/>
      </c:barChart>
      <c:catAx>
        <c:axId val="26923112"/>
        <c:scaling>
          <c:orientation val="minMax"/>
        </c:scaling>
        <c:axPos val="b"/>
        <c:delete val="0"/>
        <c:numFmt formatCode="General" sourceLinked="1"/>
        <c:majorTickMark val="out"/>
        <c:minorTickMark val="none"/>
        <c:tickLblPos val="nextTo"/>
        <c:crossAx val="40981417"/>
        <c:crosses val="autoZero"/>
        <c:auto val="1"/>
        <c:lblOffset val="100"/>
        <c:noMultiLvlLbl val="0"/>
      </c:catAx>
      <c:valAx>
        <c:axId val="40981417"/>
        <c:scaling>
          <c:orientation val="minMax"/>
        </c:scaling>
        <c:axPos val="l"/>
        <c:majorGridlines/>
        <c:delete val="0"/>
        <c:numFmt formatCode="General" sourceLinked="1"/>
        <c:majorTickMark val="out"/>
        <c:minorTickMark val="none"/>
        <c:tickLblPos val="nextTo"/>
        <c:crossAx val="269231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Data'!$N$9:$N$373</c:f>
              <c:numCache>
                <c:ptCount val="365"/>
                <c:pt idx="0">
                  <c:v>38.8</c:v>
                </c:pt>
                <c:pt idx="1">
                  <c:v>27.3</c:v>
                </c:pt>
                <c:pt idx="2">
                  <c:v>29.8</c:v>
                </c:pt>
                <c:pt idx="3">
                  <c:v>10.9</c:v>
                </c:pt>
                <c:pt idx="4">
                  <c:v>31.7</c:v>
                </c:pt>
                <c:pt idx="5">
                  <c:v>31.7</c:v>
                </c:pt>
                <c:pt idx="6">
                  <c:v>35.5</c:v>
                </c:pt>
                <c:pt idx="7">
                  <c:v>21.4</c:v>
                </c:pt>
                <c:pt idx="8">
                  <c:v>24.7</c:v>
                </c:pt>
                <c:pt idx="9">
                  <c:v>16.3</c:v>
                </c:pt>
                <c:pt idx="10">
                  <c:v>21</c:v>
                </c:pt>
                <c:pt idx="11">
                  <c:v>21.4</c:v>
                </c:pt>
                <c:pt idx="12">
                  <c:v>22.2</c:v>
                </c:pt>
                <c:pt idx="13">
                  <c:v>16.5</c:v>
                </c:pt>
                <c:pt idx="14">
                  <c:v>18.4</c:v>
                </c:pt>
                <c:pt idx="15">
                  <c:v>18.9</c:v>
                </c:pt>
                <c:pt idx="16">
                  <c:v>15.7</c:v>
                </c:pt>
                <c:pt idx="17">
                  <c:v>22.8</c:v>
                </c:pt>
                <c:pt idx="18">
                  <c:v>15.1</c:v>
                </c:pt>
                <c:pt idx="19">
                  <c:v>5.4</c:v>
                </c:pt>
                <c:pt idx="20">
                  <c:v>18.9</c:v>
                </c:pt>
                <c:pt idx="21">
                  <c:v>19.1</c:v>
                </c:pt>
                <c:pt idx="22">
                  <c:v>27.4</c:v>
                </c:pt>
                <c:pt idx="23">
                  <c:v>18.2</c:v>
                </c:pt>
                <c:pt idx="24">
                  <c:v>36.9</c:v>
                </c:pt>
                <c:pt idx="25">
                  <c:v>29.1</c:v>
                </c:pt>
                <c:pt idx="26">
                  <c:v>23.5</c:v>
                </c:pt>
                <c:pt idx="27">
                  <c:v>21.4</c:v>
                </c:pt>
                <c:pt idx="28">
                  <c:v>22.1</c:v>
                </c:pt>
                <c:pt idx="29">
                  <c:v>12.1</c:v>
                </c:pt>
                <c:pt idx="30">
                  <c:v>30.9</c:v>
                </c:pt>
                <c:pt idx="31">
                  <c:v>28.9</c:v>
                </c:pt>
                <c:pt idx="32">
                  <c:v>22.4</c:v>
                </c:pt>
                <c:pt idx="33">
                  <c:v>28.8</c:v>
                </c:pt>
                <c:pt idx="34">
                  <c:v>31.2</c:v>
                </c:pt>
                <c:pt idx="35">
                  <c:v>44.6</c:v>
                </c:pt>
                <c:pt idx="36">
                  <c:v>33.5</c:v>
                </c:pt>
                <c:pt idx="37">
                  <c:v>25.9</c:v>
                </c:pt>
                <c:pt idx="38">
                  <c:v>36.9</c:v>
                </c:pt>
                <c:pt idx="39">
                  <c:v>35.2</c:v>
                </c:pt>
                <c:pt idx="40">
                  <c:v>10.5</c:v>
                </c:pt>
                <c:pt idx="41">
                  <c:v>30.8</c:v>
                </c:pt>
                <c:pt idx="42">
                  <c:v>43.3</c:v>
                </c:pt>
                <c:pt idx="43">
                  <c:v>29.9</c:v>
                </c:pt>
                <c:pt idx="44">
                  <c:v>35.2</c:v>
                </c:pt>
                <c:pt idx="45">
                  <c:v>38</c:v>
                </c:pt>
                <c:pt idx="46">
                  <c:v>19.1</c:v>
                </c:pt>
                <c:pt idx="47">
                  <c:v>21.4</c:v>
                </c:pt>
                <c:pt idx="48">
                  <c:v>22.1</c:v>
                </c:pt>
                <c:pt idx="49">
                  <c:v>14.1</c:v>
                </c:pt>
                <c:pt idx="50">
                  <c:v>32.8</c:v>
                </c:pt>
                <c:pt idx="51">
                  <c:v>25.2</c:v>
                </c:pt>
                <c:pt idx="52">
                  <c:v>20.6</c:v>
                </c:pt>
                <c:pt idx="53">
                  <c:v>26</c:v>
                </c:pt>
                <c:pt idx="54">
                  <c:v>18.4</c:v>
                </c:pt>
                <c:pt idx="55">
                  <c:v>17.1</c:v>
                </c:pt>
                <c:pt idx="56">
                  <c:v>23.5</c:v>
                </c:pt>
                <c:pt idx="57">
                  <c:v>26.6</c:v>
                </c:pt>
                <c:pt idx="58">
                  <c:v>12.1</c:v>
                </c:pt>
                <c:pt idx="59">
                  <c:v>9.7</c:v>
                </c:pt>
                <c:pt idx="60">
                  <c:v>27</c:v>
                </c:pt>
                <c:pt idx="61">
                  <c:v>9.7</c:v>
                </c:pt>
                <c:pt idx="62">
                  <c:v>16.4</c:v>
                </c:pt>
                <c:pt idx="63">
                  <c:v>11.7</c:v>
                </c:pt>
                <c:pt idx="64">
                  <c:v>15.6</c:v>
                </c:pt>
                <c:pt idx="65">
                  <c:v>20.9</c:v>
                </c:pt>
                <c:pt idx="66">
                  <c:v>18.2</c:v>
                </c:pt>
                <c:pt idx="67">
                  <c:v>13.5</c:v>
                </c:pt>
                <c:pt idx="68">
                  <c:v>15.4</c:v>
                </c:pt>
                <c:pt idx="69">
                  <c:v>21.4</c:v>
                </c:pt>
                <c:pt idx="70">
                  <c:v>9.6</c:v>
                </c:pt>
                <c:pt idx="71">
                  <c:v>9.7</c:v>
                </c:pt>
                <c:pt idx="72">
                  <c:v>22.4</c:v>
                </c:pt>
                <c:pt idx="73">
                  <c:v>27</c:v>
                </c:pt>
                <c:pt idx="74">
                  <c:v>27.1</c:v>
                </c:pt>
                <c:pt idx="75">
                  <c:v>19.1</c:v>
                </c:pt>
                <c:pt idx="76">
                  <c:v>38.3</c:v>
                </c:pt>
                <c:pt idx="77">
                  <c:v>23.5</c:v>
                </c:pt>
                <c:pt idx="78">
                  <c:v>28.9</c:v>
                </c:pt>
                <c:pt idx="79">
                  <c:v>26.9</c:v>
                </c:pt>
                <c:pt idx="80">
                  <c:v>33.8</c:v>
                </c:pt>
                <c:pt idx="81">
                  <c:v>21</c:v>
                </c:pt>
                <c:pt idx="82">
                  <c:v>29.6</c:v>
                </c:pt>
                <c:pt idx="83">
                  <c:v>22.4</c:v>
                </c:pt>
                <c:pt idx="84">
                  <c:v>11.4</c:v>
                </c:pt>
                <c:pt idx="85">
                  <c:v>19.6</c:v>
                </c:pt>
                <c:pt idx="86">
                  <c:v>20.1</c:v>
                </c:pt>
                <c:pt idx="87">
                  <c:v>23.8</c:v>
                </c:pt>
                <c:pt idx="88">
                  <c:v>14.1</c:v>
                </c:pt>
                <c:pt idx="89">
                  <c:v>13.8</c:v>
                </c:pt>
                <c:pt idx="90">
                  <c:v>15.7</c:v>
                </c:pt>
                <c:pt idx="91">
                  <c:v>23.1</c:v>
                </c:pt>
                <c:pt idx="92">
                  <c:v>14.8</c:v>
                </c:pt>
                <c:pt idx="93">
                  <c:v>13.1</c:v>
                </c:pt>
                <c:pt idx="94">
                  <c:v>13.1</c:v>
                </c:pt>
                <c:pt idx="95">
                  <c:v>17.4</c:v>
                </c:pt>
                <c:pt idx="96">
                  <c:v>22.4</c:v>
                </c:pt>
                <c:pt idx="97">
                  <c:v>26.9</c:v>
                </c:pt>
                <c:pt idx="98">
                  <c:v>22.1</c:v>
                </c:pt>
                <c:pt idx="99">
                  <c:v>16.1</c:v>
                </c:pt>
                <c:pt idx="100">
                  <c:v>15.4</c:v>
                </c:pt>
                <c:pt idx="101">
                  <c:v>24.8</c:v>
                </c:pt>
                <c:pt idx="102">
                  <c:v>25.2</c:v>
                </c:pt>
                <c:pt idx="103">
                  <c:v>20.1</c:v>
                </c:pt>
                <c:pt idx="104">
                  <c:v>11.4</c:v>
                </c:pt>
                <c:pt idx="105">
                  <c:v>14.5</c:v>
                </c:pt>
                <c:pt idx="106">
                  <c:v>25.9</c:v>
                </c:pt>
                <c:pt idx="107">
                  <c:v>11.7</c:v>
                </c:pt>
                <c:pt idx="108">
                  <c:v>15.6</c:v>
                </c:pt>
                <c:pt idx="109">
                  <c:v>17.8</c:v>
                </c:pt>
                <c:pt idx="110">
                  <c:v>15.1</c:v>
                </c:pt>
                <c:pt idx="111">
                  <c:v>9.7</c:v>
                </c:pt>
                <c:pt idx="112">
                  <c:v>21.4</c:v>
                </c:pt>
                <c:pt idx="113">
                  <c:v>7.1</c:v>
                </c:pt>
                <c:pt idx="114">
                  <c:v>9.3</c:v>
                </c:pt>
                <c:pt idx="115">
                  <c:v>25.5</c:v>
                </c:pt>
                <c:pt idx="116">
                  <c:v>21.4</c:v>
                </c:pt>
                <c:pt idx="117">
                  <c:v>13.1</c:v>
                </c:pt>
                <c:pt idx="118">
                  <c:v>12.4</c:v>
                </c:pt>
                <c:pt idx="119">
                  <c:v>13.5</c:v>
                </c:pt>
                <c:pt idx="120">
                  <c:v>10.9</c:v>
                </c:pt>
                <c:pt idx="121">
                  <c:v>10.9</c:v>
                </c:pt>
                <c:pt idx="122">
                  <c:v>10.9</c:v>
                </c:pt>
                <c:pt idx="123">
                  <c:v>13.5</c:v>
                </c:pt>
                <c:pt idx="124">
                  <c:v>18.2</c:v>
                </c:pt>
                <c:pt idx="125">
                  <c:v>19.1</c:v>
                </c:pt>
                <c:pt idx="126">
                  <c:v>29.5</c:v>
                </c:pt>
                <c:pt idx="127">
                  <c:v>21.7</c:v>
                </c:pt>
                <c:pt idx="128">
                  <c:v>33.8</c:v>
                </c:pt>
                <c:pt idx="129">
                  <c:v>30.2</c:v>
                </c:pt>
                <c:pt idx="130">
                  <c:v>30.2</c:v>
                </c:pt>
                <c:pt idx="131">
                  <c:v>18.9</c:v>
                </c:pt>
                <c:pt idx="132">
                  <c:v>10.9</c:v>
                </c:pt>
                <c:pt idx="133">
                  <c:v>15.4</c:v>
                </c:pt>
                <c:pt idx="134">
                  <c:v>10.9</c:v>
                </c:pt>
                <c:pt idx="135">
                  <c:v>13.8</c:v>
                </c:pt>
                <c:pt idx="136">
                  <c:v>19.1</c:v>
                </c:pt>
                <c:pt idx="137">
                  <c:v>17.1</c:v>
                </c:pt>
                <c:pt idx="138">
                  <c:v>23.1</c:v>
                </c:pt>
                <c:pt idx="139">
                  <c:v>15.1</c:v>
                </c:pt>
                <c:pt idx="140">
                  <c:v>11</c:v>
                </c:pt>
                <c:pt idx="141">
                  <c:v>19.1</c:v>
                </c:pt>
                <c:pt idx="142">
                  <c:v>22.4</c:v>
                </c:pt>
                <c:pt idx="143">
                  <c:v>25.5</c:v>
                </c:pt>
                <c:pt idx="144">
                  <c:v>19.9</c:v>
                </c:pt>
                <c:pt idx="145">
                  <c:v>10.9</c:v>
                </c:pt>
                <c:pt idx="146">
                  <c:v>10.9</c:v>
                </c:pt>
                <c:pt idx="147">
                  <c:v>11</c:v>
                </c:pt>
                <c:pt idx="148">
                  <c:v>10.9</c:v>
                </c:pt>
                <c:pt idx="149">
                  <c:v>11.7</c:v>
                </c:pt>
                <c:pt idx="150">
                  <c:v>10.9</c:v>
                </c:pt>
                <c:pt idx="151">
                  <c:v>11.5</c:v>
                </c:pt>
                <c:pt idx="152">
                  <c:v>11.5</c:v>
                </c:pt>
                <c:pt idx="153">
                  <c:v>11</c:v>
                </c:pt>
                <c:pt idx="154">
                  <c:v>16.3</c:v>
                </c:pt>
                <c:pt idx="155">
                  <c:v>21.9</c:v>
                </c:pt>
                <c:pt idx="156">
                  <c:v>17.9</c:v>
                </c:pt>
                <c:pt idx="157">
                  <c:v>8.4</c:v>
                </c:pt>
                <c:pt idx="158">
                  <c:v>16.3</c:v>
                </c:pt>
                <c:pt idx="159">
                  <c:v>13.6</c:v>
                </c:pt>
                <c:pt idx="160">
                  <c:v>19.2</c:v>
                </c:pt>
                <c:pt idx="161">
                  <c:v>13.6</c:v>
                </c:pt>
                <c:pt idx="162">
                  <c:v>11</c:v>
                </c:pt>
                <c:pt idx="163">
                  <c:v>9.6</c:v>
                </c:pt>
                <c:pt idx="164">
                  <c:v>8.3</c:v>
                </c:pt>
                <c:pt idx="165">
                  <c:v>5.9</c:v>
                </c:pt>
                <c:pt idx="166">
                  <c:v>5.4</c:v>
                </c:pt>
                <c:pt idx="167">
                  <c:v>6.5</c:v>
                </c:pt>
                <c:pt idx="168">
                  <c:v>6.5</c:v>
                </c:pt>
                <c:pt idx="169">
                  <c:v>10.2</c:v>
                </c:pt>
                <c:pt idx="170">
                  <c:v>11</c:v>
                </c:pt>
                <c:pt idx="171">
                  <c:v>11</c:v>
                </c:pt>
                <c:pt idx="172">
                  <c:v>7.5</c:v>
                </c:pt>
                <c:pt idx="173">
                  <c:v>11.6</c:v>
                </c:pt>
                <c:pt idx="174">
                  <c:v>15</c:v>
                </c:pt>
                <c:pt idx="175">
                  <c:v>13.6</c:v>
                </c:pt>
                <c:pt idx="176">
                  <c:v>16.3</c:v>
                </c:pt>
                <c:pt idx="177">
                  <c:v>15</c:v>
                </c:pt>
                <c:pt idx="178">
                  <c:v>11</c:v>
                </c:pt>
                <c:pt idx="179">
                  <c:v>10.2</c:v>
                </c:pt>
                <c:pt idx="180">
                  <c:v>12.3</c:v>
                </c:pt>
                <c:pt idx="181">
                  <c:v>8.3</c:v>
                </c:pt>
                <c:pt idx="182">
                  <c:v>13.6</c:v>
                </c:pt>
                <c:pt idx="183">
                  <c:v>16.3</c:v>
                </c:pt>
                <c:pt idx="184">
                  <c:v>19.2</c:v>
                </c:pt>
                <c:pt idx="185">
                  <c:v>15</c:v>
                </c:pt>
                <c:pt idx="186">
                  <c:v>19.2</c:v>
                </c:pt>
                <c:pt idx="187">
                  <c:v>13.6</c:v>
                </c:pt>
                <c:pt idx="188">
                  <c:v>12.3</c:v>
                </c:pt>
                <c:pt idx="189">
                  <c:v>19.2</c:v>
                </c:pt>
                <c:pt idx="190">
                  <c:v>17.9</c:v>
                </c:pt>
                <c:pt idx="191">
                  <c:v>8.3</c:v>
                </c:pt>
                <c:pt idx="192">
                  <c:v>12.3</c:v>
                </c:pt>
                <c:pt idx="193">
                  <c:v>15</c:v>
                </c:pt>
                <c:pt idx="194">
                  <c:v>21</c:v>
                </c:pt>
                <c:pt idx="195">
                  <c:v>16.3</c:v>
                </c:pt>
                <c:pt idx="196">
                  <c:v>16.3</c:v>
                </c:pt>
                <c:pt idx="197">
                  <c:v>12.3</c:v>
                </c:pt>
                <c:pt idx="198">
                  <c:v>16.3</c:v>
                </c:pt>
                <c:pt idx="199">
                  <c:v>11</c:v>
                </c:pt>
                <c:pt idx="200">
                  <c:v>11</c:v>
                </c:pt>
                <c:pt idx="201">
                  <c:v>12.3</c:v>
                </c:pt>
                <c:pt idx="202">
                  <c:v>11</c:v>
                </c:pt>
                <c:pt idx="203">
                  <c:v>17.9</c:v>
                </c:pt>
                <c:pt idx="204">
                  <c:v>14.7</c:v>
                </c:pt>
                <c:pt idx="205">
                  <c:v>13.6</c:v>
                </c:pt>
                <c:pt idx="206">
                  <c:v>11</c:v>
                </c:pt>
                <c:pt idx="207">
                  <c:v>16.3</c:v>
                </c:pt>
                <c:pt idx="208">
                  <c:v>9.6</c:v>
                </c:pt>
                <c:pt idx="209">
                  <c:v>15</c:v>
                </c:pt>
                <c:pt idx="210">
                  <c:v>15</c:v>
                </c:pt>
                <c:pt idx="211">
                  <c:v>15.1</c:v>
                </c:pt>
                <c:pt idx="212">
                  <c:v>13.3</c:v>
                </c:pt>
                <c:pt idx="213">
                  <c:v>16.3</c:v>
                </c:pt>
                <c:pt idx="214">
                  <c:v>20.6</c:v>
                </c:pt>
                <c:pt idx="215">
                  <c:v>10.8</c:v>
                </c:pt>
                <c:pt idx="216">
                  <c:v>15</c:v>
                </c:pt>
                <c:pt idx="217">
                  <c:v>20.6</c:v>
                </c:pt>
                <c:pt idx="218">
                  <c:v>12.3</c:v>
                </c:pt>
                <c:pt idx="219">
                  <c:v>15</c:v>
                </c:pt>
                <c:pt idx="220">
                  <c:v>20.6</c:v>
                </c:pt>
                <c:pt idx="221">
                  <c:v>30.2</c:v>
                </c:pt>
                <c:pt idx="222">
                  <c:v>27.3</c:v>
                </c:pt>
                <c:pt idx="223">
                  <c:v>25.9</c:v>
                </c:pt>
                <c:pt idx="224">
                  <c:v>20.6</c:v>
                </c:pt>
                <c:pt idx="225">
                  <c:v>16.3</c:v>
                </c:pt>
                <c:pt idx="226">
                  <c:v>12.3</c:v>
                </c:pt>
                <c:pt idx="227">
                  <c:v>23.3</c:v>
                </c:pt>
                <c:pt idx="228">
                  <c:v>25.9</c:v>
                </c:pt>
                <c:pt idx="229">
                  <c:v>20.6</c:v>
                </c:pt>
                <c:pt idx="230">
                  <c:v>16.3</c:v>
                </c:pt>
                <c:pt idx="231">
                  <c:v>15</c:v>
                </c:pt>
                <c:pt idx="232">
                  <c:v>23.3</c:v>
                </c:pt>
                <c:pt idx="233">
                  <c:v>17.9</c:v>
                </c:pt>
                <c:pt idx="234">
                  <c:v>15</c:v>
                </c:pt>
                <c:pt idx="235">
                  <c:v>10.9</c:v>
                </c:pt>
                <c:pt idx="236">
                  <c:v>16.3</c:v>
                </c:pt>
                <c:pt idx="237">
                  <c:v>23.3</c:v>
                </c:pt>
                <c:pt idx="238">
                  <c:v>16.7</c:v>
                </c:pt>
                <c:pt idx="239">
                  <c:v>19.2</c:v>
                </c:pt>
                <c:pt idx="240">
                  <c:v>21.9</c:v>
                </c:pt>
                <c:pt idx="241">
                  <c:v>20.6</c:v>
                </c:pt>
                <c:pt idx="242">
                  <c:v>16.3</c:v>
                </c:pt>
                <c:pt idx="243">
                  <c:v>13.6</c:v>
                </c:pt>
                <c:pt idx="244">
                  <c:v>7.7</c:v>
                </c:pt>
                <c:pt idx="245">
                  <c:v>8.3</c:v>
                </c:pt>
                <c:pt idx="246">
                  <c:v>12.3</c:v>
                </c:pt>
                <c:pt idx="247">
                  <c:v>8.3</c:v>
                </c:pt>
                <c:pt idx="248">
                  <c:v>6.9</c:v>
                </c:pt>
                <c:pt idx="249">
                  <c:v>11</c:v>
                </c:pt>
                <c:pt idx="250">
                  <c:v>9.6</c:v>
                </c:pt>
                <c:pt idx="251">
                  <c:v>7.5</c:v>
                </c:pt>
                <c:pt idx="252">
                  <c:v>8.3</c:v>
                </c:pt>
                <c:pt idx="253">
                  <c:v>9.6</c:v>
                </c:pt>
                <c:pt idx="254">
                  <c:v>9.6</c:v>
                </c:pt>
                <c:pt idx="255">
                  <c:v>8.6</c:v>
                </c:pt>
                <c:pt idx="256">
                  <c:v>12.3</c:v>
                </c:pt>
                <c:pt idx="257">
                  <c:v>5.9</c:v>
                </c:pt>
                <c:pt idx="258">
                  <c:v>12.3</c:v>
                </c:pt>
                <c:pt idx="259">
                  <c:v>11</c:v>
                </c:pt>
                <c:pt idx="260">
                  <c:v>11</c:v>
                </c:pt>
                <c:pt idx="261">
                  <c:v>9.6</c:v>
                </c:pt>
                <c:pt idx="262">
                  <c:v>6.9</c:v>
                </c:pt>
                <c:pt idx="263">
                  <c:v>12.3</c:v>
                </c:pt>
                <c:pt idx="264">
                  <c:v>6.4</c:v>
                </c:pt>
                <c:pt idx="265">
                  <c:v>13.6</c:v>
                </c:pt>
                <c:pt idx="266">
                  <c:v>20.6</c:v>
                </c:pt>
                <c:pt idx="267">
                  <c:v>21.9</c:v>
                </c:pt>
                <c:pt idx="268">
                  <c:v>17.9</c:v>
                </c:pt>
                <c:pt idx="269">
                  <c:v>11</c:v>
                </c:pt>
                <c:pt idx="270">
                  <c:v>6.9</c:v>
                </c:pt>
                <c:pt idx="271">
                  <c:v>8.3</c:v>
                </c:pt>
                <c:pt idx="272">
                  <c:v>12.3</c:v>
                </c:pt>
                <c:pt idx="273">
                  <c:v>13.6</c:v>
                </c:pt>
                <c:pt idx="274">
                  <c:v>8.1</c:v>
                </c:pt>
                <c:pt idx="275">
                  <c:v>11.6</c:v>
                </c:pt>
                <c:pt idx="276">
                  <c:v>15.3</c:v>
                </c:pt>
                <c:pt idx="277">
                  <c:v>10.6</c:v>
                </c:pt>
                <c:pt idx="278">
                  <c:v>21.6</c:v>
                </c:pt>
                <c:pt idx="279">
                  <c:v>15.3</c:v>
                </c:pt>
                <c:pt idx="280">
                  <c:v>15.3</c:v>
                </c:pt>
                <c:pt idx="281">
                  <c:v>14.1</c:v>
                </c:pt>
                <c:pt idx="282">
                  <c:v>10.6</c:v>
                </c:pt>
                <c:pt idx="283">
                  <c:v>6.9</c:v>
                </c:pt>
                <c:pt idx="284">
                  <c:v>10.6</c:v>
                </c:pt>
                <c:pt idx="285">
                  <c:v>32.2</c:v>
                </c:pt>
                <c:pt idx="286">
                  <c:v>26.3</c:v>
                </c:pt>
                <c:pt idx="287">
                  <c:v>13</c:v>
                </c:pt>
                <c:pt idx="288">
                  <c:v>8.1</c:v>
                </c:pt>
                <c:pt idx="289">
                  <c:v>12.3</c:v>
                </c:pt>
                <c:pt idx="290">
                  <c:v>23.3</c:v>
                </c:pt>
                <c:pt idx="291">
                  <c:v>31.5</c:v>
                </c:pt>
                <c:pt idx="292">
                  <c:v>19.2</c:v>
                </c:pt>
                <c:pt idx="293">
                  <c:v>36.9</c:v>
                </c:pt>
                <c:pt idx="294">
                  <c:v>17.1</c:v>
                </c:pt>
                <c:pt idx="295">
                  <c:v>16.3</c:v>
                </c:pt>
                <c:pt idx="296">
                  <c:v>11</c:v>
                </c:pt>
                <c:pt idx="297">
                  <c:v>20.6</c:v>
                </c:pt>
                <c:pt idx="298">
                  <c:v>21.9</c:v>
                </c:pt>
                <c:pt idx="299">
                  <c:v>21.9</c:v>
                </c:pt>
                <c:pt idx="300">
                  <c:v>17.9</c:v>
                </c:pt>
                <c:pt idx="301">
                  <c:v>12.3</c:v>
                </c:pt>
                <c:pt idx="302">
                  <c:v>12.3</c:v>
                </c:pt>
                <c:pt idx="303">
                  <c:v>12.3</c:v>
                </c:pt>
                <c:pt idx="304">
                  <c:v>21.9</c:v>
                </c:pt>
                <c:pt idx="305">
                  <c:v>19</c:v>
                </c:pt>
                <c:pt idx="306">
                  <c:v>16.3</c:v>
                </c:pt>
                <c:pt idx="307">
                  <c:v>7.5</c:v>
                </c:pt>
                <c:pt idx="308">
                  <c:v>8.3</c:v>
                </c:pt>
                <c:pt idx="309">
                  <c:v>25.3</c:v>
                </c:pt>
                <c:pt idx="310">
                  <c:v>24.6</c:v>
                </c:pt>
                <c:pt idx="311">
                  <c:v>26.2</c:v>
                </c:pt>
                <c:pt idx="312">
                  <c:v>12.3</c:v>
                </c:pt>
                <c:pt idx="313">
                  <c:v>15</c:v>
                </c:pt>
                <c:pt idx="314">
                  <c:v>21.9</c:v>
                </c:pt>
                <c:pt idx="315">
                  <c:v>17.9</c:v>
                </c:pt>
                <c:pt idx="316">
                  <c:v>28.9</c:v>
                </c:pt>
                <c:pt idx="317">
                  <c:v>20.7</c:v>
                </c:pt>
                <c:pt idx="318">
                  <c:v>9.6</c:v>
                </c:pt>
                <c:pt idx="319">
                  <c:v>9.6</c:v>
                </c:pt>
                <c:pt idx="320">
                  <c:v>17.9</c:v>
                </c:pt>
                <c:pt idx="321">
                  <c:v>17.9</c:v>
                </c:pt>
                <c:pt idx="322">
                  <c:v>13.6</c:v>
                </c:pt>
                <c:pt idx="323">
                  <c:v>8.3</c:v>
                </c:pt>
                <c:pt idx="324">
                  <c:v>17.9</c:v>
                </c:pt>
                <c:pt idx="325">
                  <c:v>9.7</c:v>
                </c:pt>
                <c:pt idx="326">
                  <c:v>4.5</c:v>
                </c:pt>
                <c:pt idx="327">
                  <c:v>3.3</c:v>
                </c:pt>
                <c:pt idx="328">
                  <c:v>4</c:v>
                </c:pt>
                <c:pt idx="329">
                  <c:v>4.5</c:v>
                </c:pt>
                <c:pt idx="330">
                  <c:v>8.3</c:v>
                </c:pt>
                <c:pt idx="331">
                  <c:v>13.6</c:v>
                </c:pt>
                <c:pt idx="332">
                  <c:v>8.9</c:v>
                </c:pt>
                <c:pt idx="333">
                  <c:v>13.6</c:v>
                </c:pt>
                <c:pt idx="334">
                  <c:v>9.3</c:v>
                </c:pt>
                <c:pt idx="335">
                  <c:v>15</c:v>
                </c:pt>
                <c:pt idx="336">
                  <c:v>6.9</c:v>
                </c:pt>
                <c:pt idx="337">
                  <c:v>7.1</c:v>
                </c:pt>
                <c:pt idx="338">
                  <c:v>16.3</c:v>
                </c:pt>
                <c:pt idx="339">
                  <c:v>12.8</c:v>
                </c:pt>
                <c:pt idx="340">
                  <c:v>23.3</c:v>
                </c:pt>
                <c:pt idx="341">
                  <c:v>20.9</c:v>
                </c:pt>
                <c:pt idx="342">
                  <c:v>27.1</c:v>
                </c:pt>
                <c:pt idx="343">
                  <c:v>33.8</c:v>
                </c:pt>
                <c:pt idx="344">
                  <c:v>31.2</c:v>
                </c:pt>
                <c:pt idx="345">
                  <c:v>19.2</c:v>
                </c:pt>
                <c:pt idx="346">
                  <c:v>11</c:v>
                </c:pt>
                <c:pt idx="347">
                  <c:v>23.3</c:v>
                </c:pt>
                <c:pt idx="348">
                  <c:v>17.9</c:v>
                </c:pt>
                <c:pt idx="349">
                  <c:v>19.2</c:v>
                </c:pt>
                <c:pt idx="350">
                  <c:v>19.2</c:v>
                </c:pt>
                <c:pt idx="351">
                  <c:v>30.2</c:v>
                </c:pt>
                <c:pt idx="352">
                  <c:v>30.2</c:v>
                </c:pt>
                <c:pt idx="353">
                  <c:v>22.7</c:v>
                </c:pt>
                <c:pt idx="354">
                  <c:v>25</c:v>
                </c:pt>
                <c:pt idx="355">
                  <c:v>31.5</c:v>
                </c:pt>
                <c:pt idx="356">
                  <c:v>36.9</c:v>
                </c:pt>
                <c:pt idx="357">
                  <c:v>25.9</c:v>
                </c:pt>
                <c:pt idx="358">
                  <c:v>14.7</c:v>
                </c:pt>
                <c:pt idx="359">
                  <c:v>16.3</c:v>
                </c:pt>
                <c:pt idx="360">
                  <c:v>19.2</c:v>
                </c:pt>
                <c:pt idx="361">
                  <c:v>6.9</c:v>
                </c:pt>
                <c:pt idx="362">
                  <c:v>4</c:v>
                </c:pt>
                <c:pt idx="363">
                  <c:v>8.3</c:v>
                </c:pt>
                <c:pt idx="364">
                  <c:v>14.7</c:v>
                </c:pt>
              </c:numCache>
            </c:numRef>
          </c:val>
        </c:ser>
        <c:axId val="33288434"/>
        <c:axId val="31160451"/>
      </c:barChart>
      <c:catAx>
        <c:axId val="33288434"/>
        <c:scaling>
          <c:orientation val="minMax"/>
        </c:scaling>
        <c:axPos val="b"/>
        <c:delete val="0"/>
        <c:numFmt formatCode="General" sourceLinked="1"/>
        <c:majorTickMark val="out"/>
        <c:minorTickMark val="none"/>
        <c:tickLblPos val="nextTo"/>
        <c:crossAx val="31160451"/>
        <c:crosses val="autoZero"/>
        <c:auto val="1"/>
        <c:lblOffset val="100"/>
        <c:noMultiLvlLbl val="0"/>
      </c:catAx>
      <c:valAx>
        <c:axId val="31160451"/>
        <c:scaling>
          <c:orientation val="minMax"/>
        </c:scaling>
        <c:axPos val="l"/>
        <c:majorGridlines/>
        <c:delete val="0"/>
        <c:numFmt formatCode="General" sourceLinked="1"/>
        <c:majorTickMark val="out"/>
        <c:minorTickMark val="none"/>
        <c:tickLblPos val="nextTo"/>
        <c:crossAx val="332884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Data'!$P$9:$P$373</c:f>
              <c:numCache>
                <c:ptCount val="365"/>
                <c:pt idx="0">
                  <c:v>11.8</c:v>
                </c:pt>
                <c:pt idx="1">
                  <c:v>1.2</c:v>
                </c:pt>
                <c:pt idx="2">
                  <c:v>9.7</c:v>
                </c:pt>
                <c:pt idx="3">
                  <c:v>0.6</c:v>
                </c:pt>
                <c:pt idx="4">
                  <c:v>3.3</c:v>
                </c:pt>
                <c:pt idx="5">
                  <c:v>2.7</c:v>
                </c:pt>
                <c:pt idx="6">
                  <c:v>0.2</c:v>
                </c:pt>
                <c:pt idx="7">
                  <c:v>21.8</c:v>
                </c:pt>
                <c:pt idx="8">
                  <c:v>1.2</c:v>
                </c:pt>
                <c:pt idx="9">
                  <c:v>3.6</c:v>
                </c:pt>
                <c:pt idx="10">
                  <c:v>0</c:v>
                </c:pt>
                <c:pt idx="11">
                  <c:v>2.6</c:v>
                </c:pt>
                <c:pt idx="12">
                  <c:v>1.1</c:v>
                </c:pt>
                <c:pt idx="13">
                  <c:v>6.9</c:v>
                </c:pt>
                <c:pt idx="14">
                  <c:v>7.8</c:v>
                </c:pt>
                <c:pt idx="15">
                  <c:v>2</c:v>
                </c:pt>
                <c:pt idx="16">
                  <c:v>0.7</c:v>
                </c:pt>
                <c:pt idx="17">
                  <c:v>1.7</c:v>
                </c:pt>
                <c:pt idx="18">
                  <c:v>0</c:v>
                </c:pt>
                <c:pt idx="19">
                  <c:v>0</c:v>
                </c:pt>
                <c:pt idx="20">
                  <c:v>6.6</c:v>
                </c:pt>
                <c:pt idx="21">
                  <c:v>1.5</c:v>
                </c:pt>
                <c:pt idx="22">
                  <c:v>1</c:v>
                </c:pt>
                <c:pt idx="23">
                  <c:v>9.5</c:v>
                </c:pt>
                <c:pt idx="24">
                  <c:v>3.9</c:v>
                </c:pt>
                <c:pt idx="25">
                  <c:v>7.6</c:v>
                </c:pt>
                <c:pt idx="26">
                  <c:v>3.9</c:v>
                </c:pt>
                <c:pt idx="27">
                  <c:v>4.2</c:v>
                </c:pt>
                <c:pt idx="28">
                  <c:v>4.4</c:v>
                </c:pt>
                <c:pt idx="29">
                  <c:v>1.8</c:v>
                </c:pt>
                <c:pt idx="30">
                  <c:v>10.3</c:v>
                </c:pt>
                <c:pt idx="31">
                  <c:v>2.1</c:v>
                </c:pt>
                <c:pt idx="32">
                  <c:v>0</c:v>
                </c:pt>
                <c:pt idx="33">
                  <c:v>0.1</c:v>
                </c:pt>
                <c:pt idx="34">
                  <c:v>2.1</c:v>
                </c:pt>
                <c:pt idx="35">
                  <c:v>3.7</c:v>
                </c:pt>
                <c:pt idx="36">
                  <c:v>8.9</c:v>
                </c:pt>
                <c:pt idx="37">
                  <c:v>3.7</c:v>
                </c:pt>
                <c:pt idx="38">
                  <c:v>4</c:v>
                </c:pt>
                <c:pt idx="39">
                  <c:v>0</c:v>
                </c:pt>
                <c:pt idx="40">
                  <c:v>4.9</c:v>
                </c:pt>
                <c:pt idx="41">
                  <c:v>9.9</c:v>
                </c:pt>
                <c:pt idx="42">
                  <c:v>7.3</c:v>
                </c:pt>
                <c:pt idx="43">
                  <c:v>0.3</c:v>
                </c:pt>
                <c:pt idx="44">
                  <c:v>9</c:v>
                </c:pt>
                <c:pt idx="45">
                  <c:v>1.5</c:v>
                </c:pt>
                <c:pt idx="46">
                  <c:v>0.2</c:v>
                </c:pt>
                <c:pt idx="47">
                  <c:v>1.5</c:v>
                </c:pt>
                <c:pt idx="48">
                  <c:v>0.4</c:v>
                </c:pt>
                <c:pt idx="49">
                  <c:v>0.5</c:v>
                </c:pt>
                <c:pt idx="50">
                  <c:v>1.2</c:v>
                </c:pt>
                <c:pt idx="51">
                  <c:v>0.2</c:v>
                </c:pt>
                <c:pt idx="52">
                  <c:v>0</c:v>
                </c:pt>
                <c:pt idx="53">
                  <c:v>0.1</c:v>
                </c:pt>
                <c:pt idx="54">
                  <c:v>0.7</c:v>
                </c:pt>
                <c:pt idx="55">
                  <c:v>0.4</c:v>
                </c:pt>
                <c:pt idx="56">
                  <c:v>3.6</c:v>
                </c:pt>
                <c:pt idx="57">
                  <c:v>0.7</c:v>
                </c:pt>
                <c:pt idx="58">
                  <c:v>0</c:v>
                </c:pt>
                <c:pt idx="59">
                  <c:v>0.3</c:v>
                </c:pt>
                <c:pt idx="60">
                  <c:v>16.6</c:v>
                </c:pt>
                <c:pt idx="61">
                  <c:v>0.1</c:v>
                </c:pt>
                <c:pt idx="62">
                  <c:v>0</c:v>
                </c:pt>
                <c:pt idx="63">
                  <c:v>5.7</c:v>
                </c:pt>
                <c:pt idx="64">
                  <c:v>3.2</c:v>
                </c:pt>
                <c:pt idx="65">
                  <c:v>0.1</c:v>
                </c:pt>
                <c:pt idx="66">
                  <c:v>0</c:v>
                </c:pt>
                <c:pt idx="67">
                  <c:v>0</c:v>
                </c:pt>
                <c:pt idx="68">
                  <c:v>0</c:v>
                </c:pt>
                <c:pt idx="69">
                  <c:v>0</c:v>
                </c:pt>
                <c:pt idx="70">
                  <c:v>0.1</c:v>
                </c:pt>
                <c:pt idx="71">
                  <c:v>0</c:v>
                </c:pt>
                <c:pt idx="72">
                  <c:v>0</c:v>
                </c:pt>
                <c:pt idx="73">
                  <c:v>0</c:v>
                </c:pt>
                <c:pt idx="74">
                  <c:v>0</c:v>
                </c:pt>
                <c:pt idx="75">
                  <c:v>0</c:v>
                </c:pt>
                <c:pt idx="76">
                  <c:v>0.8</c:v>
                </c:pt>
                <c:pt idx="77">
                  <c:v>0</c:v>
                </c:pt>
                <c:pt idx="78">
                  <c:v>2.4</c:v>
                </c:pt>
                <c:pt idx="79">
                  <c:v>0.5</c:v>
                </c:pt>
                <c:pt idx="80">
                  <c:v>2.6</c:v>
                </c:pt>
                <c:pt idx="81">
                  <c:v>0.1</c:v>
                </c:pt>
                <c:pt idx="82">
                  <c:v>4.1</c:v>
                </c:pt>
                <c:pt idx="83">
                  <c:v>2.7</c:v>
                </c:pt>
                <c:pt idx="84">
                  <c:v>1.8</c:v>
                </c:pt>
                <c:pt idx="85">
                  <c:v>11.5</c:v>
                </c:pt>
                <c:pt idx="86">
                  <c:v>0</c:v>
                </c:pt>
                <c:pt idx="87">
                  <c:v>0</c:v>
                </c:pt>
                <c:pt idx="88">
                  <c:v>0</c:v>
                </c:pt>
                <c:pt idx="89">
                  <c:v>9.2</c:v>
                </c:pt>
                <c:pt idx="90">
                  <c:v>0</c:v>
                </c:pt>
                <c:pt idx="91">
                  <c:v>0.1</c:v>
                </c:pt>
                <c:pt idx="92">
                  <c:v>3.4</c:v>
                </c:pt>
                <c:pt idx="93">
                  <c:v>0</c:v>
                </c:pt>
                <c:pt idx="94">
                  <c:v>2.5</c:v>
                </c:pt>
                <c:pt idx="95">
                  <c:v>4.9</c:v>
                </c:pt>
                <c:pt idx="96">
                  <c:v>6.1</c:v>
                </c:pt>
                <c:pt idx="97">
                  <c:v>0</c:v>
                </c:pt>
                <c:pt idx="98">
                  <c:v>0</c:v>
                </c:pt>
                <c:pt idx="99">
                  <c:v>0</c:v>
                </c:pt>
                <c:pt idx="100">
                  <c:v>0</c:v>
                </c:pt>
                <c:pt idx="101">
                  <c:v>0.3</c:v>
                </c:pt>
                <c:pt idx="102">
                  <c:v>0</c:v>
                </c:pt>
                <c:pt idx="103">
                  <c:v>0</c:v>
                </c:pt>
                <c:pt idx="104">
                  <c:v>0</c:v>
                </c:pt>
                <c:pt idx="105">
                  <c:v>0</c:v>
                </c:pt>
                <c:pt idx="106">
                  <c:v>0</c:v>
                </c:pt>
                <c:pt idx="107">
                  <c:v>0</c:v>
                </c:pt>
                <c:pt idx="108">
                  <c:v>0.6</c:v>
                </c:pt>
                <c:pt idx="109">
                  <c:v>2</c:v>
                </c:pt>
                <c:pt idx="110">
                  <c:v>1.5</c:v>
                </c:pt>
                <c:pt idx="111">
                  <c:v>0</c:v>
                </c:pt>
                <c:pt idx="112">
                  <c:v>2.2</c:v>
                </c:pt>
                <c:pt idx="113">
                  <c:v>0</c:v>
                </c:pt>
                <c:pt idx="114">
                  <c:v>12.8</c:v>
                </c:pt>
                <c:pt idx="115">
                  <c:v>0.4</c:v>
                </c:pt>
                <c:pt idx="116">
                  <c:v>2.7</c:v>
                </c:pt>
                <c:pt idx="117">
                  <c:v>0</c:v>
                </c:pt>
                <c:pt idx="118">
                  <c:v>0</c:v>
                </c:pt>
                <c:pt idx="119">
                  <c:v>0</c:v>
                </c:pt>
                <c:pt idx="120">
                  <c:v>0.7</c:v>
                </c:pt>
                <c:pt idx="121">
                  <c:v>0</c:v>
                </c:pt>
                <c:pt idx="122">
                  <c:v>0</c:v>
                </c:pt>
                <c:pt idx="123">
                  <c:v>0</c:v>
                </c:pt>
                <c:pt idx="124">
                  <c:v>7.7</c:v>
                </c:pt>
                <c:pt idx="125">
                  <c:v>0.2</c:v>
                </c:pt>
                <c:pt idx="126">
                  <c:v>3.1</c:v>
                </c:pt>
                <c:pt idx="127">
                  <c:v>8.3</c:v>
                </c:pt>
                <c:pt idx="128">
                  <c:v>4.4</c:v>
                </c:pt>
                <c:pt idx="129">
                  <c:v>2.3</c:v>
                </c:pt>
                <c:pt idx="130">
                  <c:v>3.5</c:v>
                </c:pt>
                <c:pt idx="131">
                  <c:v>2.7</c:v>
                </c:pt>
                <c:pt idx="132">
                  <c:v>0.1</c:v>
                </c:pt>
                <c:pt idx="133">
                  <c:v>0</c:v>
                </c:pt>
                <c:pt idx="134">
                  <c:v>0</c:v>
                </c:pt>
                <c:pt idx="135">
                  <c:v>0</c:v>
                </c:pt>
                <c:pt idx="136">
                  <c:v>0</c:v>
                </c:pt>
                <c:pt idx="137">
                  <c:v>0</c:v>
                </c:pt>
                <c:pt idx="138">
                  <c:v>1.4</c:v>
                </c:pt>
                <c:pt idx="139">
                  <c:v>0</c:v>
                </c:pt>
                <c:pt idx="140">
                  <c:v>12.5</c:v>
                </c:pt>
                <c:pt idx="141">
                  <c:v>10.2</c:v>
                </c:pt>
                <c:pt idx="142">
                  <c:v>3.4</c:v>
                </c:pt>
                <c:pt idx="143">
                  <c:v>14.1</c:v>
                </c:pt>
                <c:pt idx="144">
                  <c:v>0</c:v>
                </c:pt>
                <c:pt idx="145">
                  <c:v>3.6</c:v>
                </c:pt>
                <c:pt idx="146">
                  <c:v>9.7</c:v>
                </c:pt>
                <c:pt idx="147">
                  <c:v>6.7</c:v>
                </c:pt>
                <c:pt idx="148">
                  <c:v>0.6</c:v>
                </c:pt>
                <c:pt idx="149">
                  <c:v>0</c:v>
                </c:pt>
                <c:pt idx="150">
                  <c:v>0</c:v>
                </c:pt>
                <c:pt idx="151">
                  <c:v>0.6</c:v>
                </c:pt>
                <c:pt idx="152">
                  <c:v>5.3</c:v>
                </c:pt>
                <c:pt idx="153">
                  <c:v>2</c:v>
                </c:pt>
                <c:pt idx="154">
                  <c:v>10.3</c:v>
                </c:pt>
                <c:pt idx="155">
                  <c:v>0</c:v>
                </c:pt>
                <c:pt idx="156">
                  <c:v>0.6</c:v>
                </c:pt>
                <c:pt idx="157">
                  <c:v>9.4</c:v>
                </c:pt>
                <c:pt idx="158">
                  <c:v>2.4</c:v>
                </c:pt>
                <c:pt idx="159">
                  <c:v>0.2</c:v>
                </c:pt>
                <c:pt idx="160">
                  <c:v>5.5</c:v>
                </c:pt>
                <c:pt idx="161">
                  <c:v>0</c:v>
                </c:pt>
                <c:pt idx="162">
                  <c:v>0</c:v>
                </c:pt>
                <c:pt idx="163">
                  <c:v>0.3</c:v>
                </c:pt>
                <c:pt idx="164">
                  <c:v>0</c:v>
                </c:pt>
                <c:pt idx="165">
                  <c:v>0</c:v>
                </c:pt>
                <c:pt idx="166">
                  <c:v>0</c:v>
                </c:pt>
                <c:pt idx="167">
                  <c:v>0</c:v>
                </c:pt>
                <c:pt idx="168">
                  <c:v>0</c:v>
                </c:pt>
                <c:pt idx="169">
                  <c:v>0</c:v>
                </c:pt>
                <c:pt idx="170">
                  <c:v>0</c:v>
                </c:pt>
                <c:pt idx="171">
                  <c:v>0</c:v>
                </c:pt>
                <c:pt idx="172">
                  <c:v>0</c:v>
                </c:pt>
                <c:pt idx="173">
                  <c:v>0</c:v>
                </c:pt>
                <c:pt idx="174">
                  <c:v>0</c:v>
                </c:pt>
                <c:pt idx="175">
                  <c:v>0</c:v>
                </c:pt>
                <c:pt idx="176">
                  <c:v>0.9</c:v>
                </c:pt>
                <c:pt idx="177">
                  <c:v>15.4</c:v>
                </c:pt>
                <c:pt idx="178">
                  <c:v>0.8</c:v>
                </c:pt>
                <c:pt idx="179">
                  <c:v>0</c:v>
                </c:pt>
                <c:pt idx="180">
                  <c:v>0</c:v>
                </c:pt>
                <c:pt idx="181">
                  <c:v>0</c:v>
                </c:pt>
                <c:pt idx="182">
                  <c:v>0</c:v>
                </c:pt>
                <c:pt idx="183">
                  <c:v>0</c:v>
                </c:pt>
                <c:pt idx="184">
                  <c:v>12.4</c:v>
                </c:pt>
                <c:pt idx="185">
                  <c:v>0</c:v>
                </c:pt>
                <c:pt idx="186">
                  <c:v>0</c:v>
                </c:pt>
                <c:pt idx="187">
                  <c:v>0.2</c:v>
                </c:pt>
                <c:pt idx="188">
                  <c:v>9.7</c:v>
                </c:pt>
                <c:pt idx="189">
                  <c:v>0</c:v>
                </c:pt>
                <c:pt idx="190">
                  <c:v>0</c:v>
                </c:pt>
                <c:pt idx="191">
                  <c:v>0</c:v>
                </c:pt>
                <c:pt idx="192">
                  <c:v>0.4</c:v>
                </c:pt>
                <c:pt idx="193">
                  <c:v>0</c:v>
                </c:pt>
                <c:pt idx="194">
                  <c:v>0.2</c:v>
                </c:pt>
                <c:pt idx="195">
                  <c:v>0</c:v>
                </c:pt>
                <c:pt idx="196">
                  <c:v>1.6</c:v>
                </c:pt>
                <c:pt idx="197">
                  <c:v>2</c:v>
                </c:pt>
                <c:pt idx="198">
                  <c:v>10.9</c:v>
                </c:pt>
                <c:pt idx="199">
                  <c:v>3.1</c:v>
                </c:pt>
                <c:pt idx="200">
                  <c:v>0</c:v>
                </c:pt>
                <c:pt idx="201">
                  <c:v>0</c:v>
                </c:pt>
                <c:pt idx="202">
                  <c:v>0</c:v>
                </c:pt>
                <c:pt idx="203">
                  <c:v>0</c:v>
                </c:pt>
                <c:pt idx="204">
                  <c:v>0</c:v>
                </c:pt>
                <c:pt idx="205">
                  <c:v>0</c:v>
                </c:pt>
                <c:pt idx="206">
                  <c:v>0.7</c:v>
                </c:pt>
                <c:pt idx="207">
                  <c:v>0</c:v>
                </c:pt>
                <c:pt idx="208">
                  <c:v>0</c:v>
                </c:pt>
                <c:pt idx="209">
                  <c:v>0</c:v>
                </c:pt>
                <c:pt idx="210">
                  <c:v>0</c:v>
                </c:pt>
                <c:pt idx="211">
                  <c:v>0.7</c:v>
                </c:pt>
                <c:pt idx="212">
                  <c:v>8.5</c:v>
                </c:pt>
                <c:pt idx="213">
                  <c:v>3.6</c:v>
                </c:pt>
                <c:pt idx="214">
                  <c:v>0</c:v>
                </c:pt>
                <c:pt idx="215">
                  <c:v>0</c:v>
                </c:pt>
                <c:pt idx="216">
                  <c:v>11.6</c:v>
                </c:pt>
                <c:pt idx="217">
                  <c:v>0</c:v>
                </c:pt>
                <c:pt idx="218">
                  <c:v>0</c:v>
                </c:pt>
                <c:pt idx="219">
                  <c:v>0.2</c:v>
                </c:pt>
                <c:pt idx="220">
                  <c:v>18.9</c:v>
                </c:pt>
                <c:pt idx="221">
                  <c:v>7.4</c:v>
                </c:pt>
                <c:pt idx="222">
                  <c:v>0</c:v>
                </c:pt>
                <c:pt idx="223">
                  <c:v>0.8</c:v>
                </c:pt>
                <c:pt idx="224">
                  <c:v>0.2</c:v>
                </c:pt>
                <c:pt idx="225">
                  <c:v>0</c:v>
                </c:pt>
                <c:pt idx="226">
                  <c:v>4.8</c:v>
                </c:pt>
                <c:pt idx="227">
                  <c:v>0.6</c:v>
                </c:pt>
                <c:pt idx="228">
                  <c:v>3.5</c:v>
                </c:pt>
                <c:pt idx="229">
                  <c:v>0.2</c:v>
                </c:pt>
                <c:pt idx="230">
                  <c:v>0</c:v>
                </c:pt>
                <c:pt idx="231">
                  <c:v>0</c:v>
                </c:pt>
                <c:pt idx="232">
                  <c:v>0.2</c:v>
                </c:pt>
                <c:pt idx="233">
                  <c:v>1.2</c:v>
                </c:pt>
                <c:pt idx="234">
                  <c:v>0.6</c:v>
                </c:pt>
                <c:pt idx="235">
                  <c:v>2.4</c:v>
                </c:pt>
                <c:pt idx="236">
                  <c:v>13.5</c:v>
                </c:pt>
                <c:pt idx="237">
                  <c:v>0</c:v>
                </c:pt>
                <c:pt idx="238">
                  <c:v>1.8</c:v>
                </c:pt>
                <c:pt idx="239">
                  <c:v>0</c:v>
                </c:pt>
                <c:pt idx="240">
                  <c:v>0</c:v>
                </c:pt>
                <c:pt idx="241">
                  <c:v>0.3</c:v>
                </c:pt>
                <c:pt idx="242">
                  <c:v>0.1</c:v>
                </c:pt>
                <c:pt idx="243">
                  <c:v>0</c:v>
                </c:pt>
                <c:pt idx="244">
                  <c:v>0</c:v>
                </c:pt>
                <c:pt idx="245">
                  <c:v>0</c:v>
                </c:pt>
                <c:pt idx="246">
                  <c:v>0</c:v>
                </c:pt>
                <c:pt idx="247">
                  <c:v>0</c:v>
                </c:pt>
                <c:pt idx="248">
                  <c:v>0.1</c:v>
                </c:pt>
                <c:pt idx="249">
                  <c:v>0</c:v>
                </c:pt>
                <c:pt idx="250">
                  <c:v>0</c:v>
                </c:pt>
                <c:pt idx="251">
                  <c:v>0</c:v>
                </c:pt>
                <c:pt idx="252">
                  <c:v>0</c:v>
                </c:pt>
                <c:pt idx="253">
                  <c:v>0</c:v>
                </c:pt>
                <c:pt idx="254">
                  <c:v>0</c:v>
                </c:pt>
                <c:pt idx="255">
                  <c:v>0</c:v>
                </c:pt>
                <c:pt idx="256">
                  <c:v>0.2</c:v>
                </c:pt>
                <c:pt idx="257">
                  <c:v>0</c:v>
                </c:pt>
                <c:pt idx="258">
                  <c:v>0</c:v>
                </c:pt>
                <c:pt idx="259">
                  <c:v>0</c:v>
                </c:pt>
                <c:pt idx="260">
                  <c:v>0</c:v>
                </c:pt>
                <c:pt idx="261">
                  <c:v>0</c:v>
                </c:pt>
                <c:pt idx="262">
                  <c:v>0</c:v>
                </c:pt>
                <c:pt idx="263">
                  <c:v>0</c:v>
                </c:pt>
                <c:pt idx="264">
                  <c:v>0</c:v>
                </c:pt>
                <c:pt idx="265">
                  <c:v>2.7</c:v>
                </c:pt>
                <c:pt idx="266">
                  <c:v>0</c:v>
                </c:pt>
                <c:pt idx="267">
                  <c:v>0</c:v>
                </c:pt>
                <c:pt idx="268">
                  <c:v>0</c:v>
                </c:pt>
                <c:pt idx="269">
                  <c:v>0</c:v>
                </c:pt>
                <c:pt idx="270">
                  <c:v>0</c:v>
                </c:pt>
                <c:pt idx="271">
                  <c:v>9.7</c:v>
                </c:pt>
                <c:pt idx="272">
                  <c:v>0</c:v>
                </c:pt>
                <c:pt idx="273">
                  <c:v>0</c:v>
                </c:pt>
                <c:pt idx="274">
                  <c:v>0</c:v>
                </c:pt>
                <c:pt idx="275">
                  <c:v>1.9</c:v>
                </c:pt>
                <c:pt idx="276">
                  <c:v>3</c:v>
                </c:pt>
                <c:pt idx="277">
                  <c:v>5.2</c:v>
                </c:pt>
                <c:pt idx="278">
                  <c:v>15.3</c:v>
                </c:pt>
                <c:pt idx="279">
                  <c:v>4</c:v>
                </c:pt>
                <c:pt idx="280">
                  <c:v>3.5</c:v>
                </c:pt>
                <c:pt idx="281">
                  <c:v>1.9</c:v>
                </c:pt>
                <c:pt idx="282">
                  <c:v>0</c:v>
                </c:pt>
                <c:pt idx="283">
                  <c:v>0</c:v>
                </c:pt>
                <c:pt idx="284">
                  <c:v>0</c:v>
                </c:pt>
                <c:pt idx="285">
                  <c:v>14.8</c:v>
                </c:pt>
                <c:pt idx="286">
                  <c:v>0</c:v>
                </c:pt>
                <c:pt idx="287">
                  <c:v>6.9</c:v>
                </c:pt>
                <c:pt idx="288">
                  <c:v>0</c:v>
                </c:pt>
                <c:pt idx="289">
                  <c:v>3.2</c:v>
                </c:pt>
                <c:pt idx="290">
                  <c:v>0</c:v>
                </c:pt>
                <c:pt idx="291">
                  <c:v>0</c:v>
                </c:pt>
                <c:pt idx="292">
                  <c:v>1.9</c:v>
                </c:pt>
                <c:pt idx="293">
                  <c:v>4.9</c:v>
                </c:pt>
                <c:pt idx="294">
                  <c:v>0.4</c:v>
                </c:pt>
                <c:pt idx="295">
                  <c:v>1.1</c:v>
                </c:pt>
                <c:pt idx="296">
                  <c:v>3.2</c:v>
                </c:pt>
                <c:pt idx="297">
                  <c:v>0.1</c:v>
                </c:pt>
                <c:pt idx="298">
                  <c:v>0</c:v>
                </c:pt>
                <c:pt idx="299">
                  <c:v>0</c:v>
                </c:pt>
                <c:pt idx="300">
                  <c:v>0.4</c:v>
                </c:pt>
                <c:pt idx="301">
                  <c:v>1.9</c:v>
                </c:pt>
                <c:pt idx="302">
                  <c:v>0</c:v>
                </c:pt>
                <c:pt idx="303">
                  <c:v>0.6</c:v>
                </c:pt>
                <c:pt idx="304">
                  <c:v>6.9</c:v>
                </c:pt>
                <c:pt idx="305">
                  <c:v>3</c:v>
                </c:pt>
                <c:pt idx="306">
                  <c:v>0</c:v>
                </c:pt>
                <c:pt idx="307">
                  <c:v>0</c:v>
                </c:pt>
                <c:pt idx="308">
                  <c:v>0</c:v>
                </c:pt>
                <c:pt idx="309">
                  <c:v>9.3</c:v>
                </c:pt>
                <c:pt idx="310">
                  <c:v>9.4</c:v>
                </c:pt>
                <c:pt idx="311">
                  <c:v>15.4</c:v>
                </c:pt>
                <c:pt idx="312">
                  <c:v>0.5</c:v>
                </c:pt>
                <c:pt idx="313">
                  <c:v>0.8</c:v>
                </c:pt>
                <c:pt idx="314">
                  <c:v>3.3</c:v>
                </c:pt>
                <c:pt idx="315">
                  <c:v>1.1</c:v>
                </c:pt>
                <c:pt idx="316">
                  <c:v>7.2</c:v>
                </c:pt>
                <c:pt idx="317">
                  <c:v>3.6</c:v>
                </c:pt>
                <c:pt idx="318">
                  <c:v>0.2</c:v>
                </c:pt>
                <c:pt idx="319">
                  <c:v>13.7</c:v>
                </c:pt>
                <c:pt idx="320">
                  <c:v>0.1</c:v>
                </c:pt>
                <c:pt idx="321">
                  <c:v>0.1</c:v>
                </c:pt>
                <c:pt idx="322">
                  <c:v>0</c:v>
                </c:pt>
                <c:pt idx="323">
                  <c:v>0</c:v>
                </c:pt>
                <c:pt idx="324">
                  <c:v>12.3</c:v>
                </c:pt>
                <c:pt idx="325">
                  <c:v>6.9</c:v>
                </c:pt>
                <c:pt idx="326">
                  <c:v>0.4</c:v>
                </c:pt>
                <c:pt idx="327">
                  <c:v>0</c:v>
                </c:pt>
                <c:pt idx="328">
                  <c:v>5.5</c:v>
                </c:pt>
                <c:pt idx="329">
                  <c:v>2.7</c:v>
                </c:pt>
                <c:pt idx="330">
                  <c:v>0.1</c:v>
                </c:pt>
                <c:pt idx="331">
                  <c:v>1.6</c:v>
                </c:pt>
                <c:pt idx="332">
                  <c:v>0.3</c:v>
                </c:pt>
                <c:pt idx="333">
                  <c:v>0</c:v>
                </c:pt>
                <c:pt idx="334">
                  <c:v>0</c:v>
                </c:pt>
                <c:pt idx="335">
                  <c:v>0</c:v>
                </c:pt>
                <c:pt idx="336">
                  <c:v>0</c:v>
                </c:pt>
                <c:pt idx="337">
                  <c:v>0.4</c:v>
                </c:pt>
                <c:pt idx="338">
                  <c:v>0.2</c:v>
                </c:pt>
                <c:pt idx="339">
                  <c:v>2</c:v>
                </c:pt>
                <c:pt idx="340">
                  <c:v>1.2</c:v>
                </c:pt>
                <c:pt idx="341">
                  <c:v>0.2</c:v>
                </c:pt>
                <c:pt idx="342">
                  <c:v>2.1</c:v>
                </c:pt>
                <c:pt idx="343">
                  <c:v>0.6</c:v>
                </c:pt>
                <c:pt idx="344">
                  <c:v>17.1</c:v>
                </c:pt>
                <c:pt idx="345">
                  <c:v>0</c:v>
                </c:pt>
                <c:pt idx="346">
                  <c:v>0.2</c:v>
                </c:pt>
                <c:pt idx="347">
                  <c:v>1.3</c:v>
                </c:pt>
                <c:pt idx="348">
                  <c:v>1.3</c:v>
                </c:pt>
                <c:pt idx="349">
                  <c:v>11.4</c:v>
                </c:pt>
                <c:pt idx="350">
                  <c:v>0.9</c:v>
                </c:pt>
                <c:pt idx="351">
                  <c:v>6.8</c:v>
                </c:pt>
                <c:pt idx="352">
                  <c:v>0</c:v>
                </c:pt>
                <c:pt idx="353">
                  <c:v>0</c:v>
                </c:pt>
                <c:pt idx="354">
                  <c:v>0</c:v>
                </c:pt>
                <c:pt idx="355">
                  <c:v>0</c:v>
                </c:pt>
                <c:pt idx="356">
                  <c:v>3.6</c:v>
                </c:pt>
                <c:pt idx="357">
                  <c:v>0</c:v>
                </c:pt>
                <c:pt idx="358">
                  <c:v>0.5</c:v>
                </c:pt>
                <c:pt idx="359">
                  <c:v>21.9</c:v>
                </c:pt>
                <c:pt idx="360">
                  <c:v>0</c:v>
                </c:pt>
                <c:pt idx="361">
                  <c:v>0</c:v>
                </c:pt>
                <c:pt idx="362">
                  <c:v>0</c:v>
                </c:pt>
                <c:pt idx="363">
                  <c:v>0</c:v>
                </c:pt>
                <c:pt idx="364">
                  <c:v>0.6</c:v>
                </c:pt>
              </c:numCache>
            </c:numRef>
          </c:val>
        </c:ser>
        <c:axId val="12008604"/>
        <c:axId val="40968573"/>
      </c:barChart>
      <c:catAx>
        <c:axId val="12008604"/>
        <c:scaling>
          <c:orientation val="minMax"/>
        </c:scaling>
        <c:axPos val="b"/>
        <c:delete val="0"/>
        <c:numFmt formatCode="General" sourceLinked="1"/>
        <c:majorTickMark val="out"/>
        <c:minorTickMark val="none"/>
        <c:tickLblPos val="nextTo"/>
        <c:crossAx val="40968573"/>
        <c:crosses val="autoZero"/>
        <c:auto val="1"/>
        <c:lblOffset val="100"/>
        <c:noMultiLvlLbl val="0"/>
      </c:catAx>
      <c:valAx>
        <c:axId val="40968573"/>
        <c:scaling>
          <c:orientation val="minMax"/>
        </c:scaling>
        <c:axPos val="l"/>
        <c:majorGridlines/>
        <c:delete val="0"/>
        <c:numFmt formatCode="General" sourceLinked="1"/>
        <c:majorTickMark val="out"/>
        <c:minorTickMark val="none"/>
        <c:tickLblPos val="nextTo"/>
        <c:crossAx val="120086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Data'!$Q$9:$Q$373</c:f>
              <c:numCach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255">
                  <c:v>0</c:v>
                </c:pt>
                <c:pt idx="360">
                  <c:v>4</c:v>
                </c:pt>
                <c:pt idx="361">
                  <c:v>3.5</c:v>
                </c:pt>
                <c:pt idx="362">
                  <c:v>3.5</c:v>
                </c:pt>
                <c:pt idx="363">
                  <c:v>3.5</c:v>
                </c:pt>
                <c:pt idx="364">
                  <c:v>3</c:v>
                </c:pt>
              </c:numCache>
            </c:numRef>
          </c:val>
        </c:ser>
        <c:axId val="33172838"/>
        <c:axId val="30120087"/>
      </c:barChart>
      <c:catAx>
        <c:axId val="33172838"/>
        <c:scaling>
          <c:orientation val="minMax"/>
        </c:scaling>
        <c:axPos val="b"/>
        <c:delete val="0"/>
        <c:numFmt formatCode="General" sourceLinked="1"/>
        <c:majorTickMark val="out"/>
        <c:minorTickMark val="none"/>
        <c:tickLblPos val="nextTo"/>
        <c:crossAx val="30120087"/>
        <c:crosses val="autoZero"/>
        <c:auto val="1"/>
        <c:lblOffset val="100"/>
        <c:noMultiLvlLbl val="0"/>
      </c:catAx>
      <c:valAx>
        <c:axId val="30120087"/>
        <c:scaling>
          <c:orientation val="minMax"/>
        </c:scaling>
        <c:axPos val="l"/>
        <c:majorGridlines/>
        <c:delete val="0"/>
        <c:numFmt formatCode="General" sourceLinked="1"/>
        <c:majorTickMark val="out"/>
        <c:minorTickMark val="none"/>
        <c:tickLblPos val="nextTo"/>
        <c:crossAx val="331728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Data'!$F$9:$F$373</c:f>
              <c:numCache>
                <c:ptCount val="365"/>
                <c:pt idx="0">
                  <c:v>7.550000000000001</c:v>
                </c:pt>
                <c:pt idx="1">
                  <c:v>6.4</c:v>
                </c:pt>
                <c:pt idx="2">
                  <c:v>6.15</c:v>
                </c:pt>
                <c:pt idx="3">
                  <c:v>4.8</c:v>
                </c:pt>
                <c:pt idx="4">
                  <c:v>5.699999999999999</c:v>
                </c:pt>
                <c:pt idx="5">
                  <c:v>6.25</c:v>
                </c:pt>
                <c:pt idx="6">
                  <c:v>8.2</c:v>
                </c:pt>
                <c:pt idx="7">
                  <c:v>7.75</c:v>
                </c:pt>
                <c:pt idx="8">
                  <c:v>6.05</c:v>
                </c:pt>
                <c:pt idx="9">
                  <c:v>4</c:v>
                </c:pt>
                <c:pt idx="10">
                  <c:v>4</c:v>
                </c:pt>
                <c:pt idx="11">
                  <c:v>2.95</c:v>
                </c:pt>
                <c:pt idx="12">
                  <c:v>3.85</c:v>
                </c:pt>
                <c:pt idx="13">
                  <c:v>4.05</c:v>
                </c:pt>
                <c:pt idx="14">
                  <c:v>5.65</c:v>
                </c:pt>
                <c:pt idx="15">
                  <c:v>6.65</c:v>
                </c:pt>
                <c:pt idx="16">
                  <c:v>6.449999999999999</c:v>
                </c:pt>
                <c:pt idx="17">
                  <c:v>5.699999999999999</c:v>
                </c:pt>
                <c:pt idx="18">
                  <c:v>6.4</c:v>
                </c:pt>
                <c:pt idx="19">
                  <c:v>1.4</c:v>
                </c:pt>
                <c:pt idx="20">
                  <c:v>2.75</c:v>
                </c:pt>
                <c:pt idx="21">
                  <c:v>4.4</c:v>
                </c:pt>
                <c:pt idx="22">
                  <c:v>4.9</c:v>
                </c:pt>
                <c:pt idx="23">
                  <c:v>3.2</c:v>
                </c:pt>
                <c:pt idx="24">
                  <c:v>6.3</c:v>
                </c:pt>
                <c:pt idx="25">
                  <c:v>4.3</c:v>
                </c:pt>
                <c:pt idx="26">
                  <c:v>4.25</c:v>
                </c:pt>
                <c:pt idx="27">
                  <c:v>4.9</c:v>
                </c:pt>
                <c:pt idx="28">
                  <c:v>4.9</c:v>
                </c:pt>
                <c:pt idx="29">
                  <c:v>2.3</c:v>
                </c:pt>
                <c:pt idx="30">
                  <c:v>4.55</c:v>
                </c:pt>
                <c:pt idx="31">
                  <c:v>4.3</c:v>
                </c:pt>
                <c:pt idx="32">
                  <c:v>5.6</c:v>
                </c:pt>
                <c:pt idx="33">
                  <c:v>5.7</c:v>
                </c:pt>
                <c:pt idx="34">
                  <c:v>5</c:v>
                </c:pt>
                <c:pt idx="35">
                  <c:v>5.95</c:v>
                </c:pt>
                <c:pt idx="36">
                  <c:v>6.4</c:v>
                </c:pt>
                <c:pt idx="37">
                  <c:v>5.8</c:v>
                </c:pt>
                <c:pt idx="38">
                  <c:v>6.25</c:v>
                </c:pt>
                <c:pt idx="39">
                  <c:v>6.35</c:v>
                </c:pt>
                <c:pt idx="40">
                  <c:v>3.1</c:v>
                </c:pt>
                <c:pt idx="41">
                  <c:v>2.95</c:v>
                </c:pt>
                <c:pt idx="42">
                  <c:v>4.25</c:v>
                </c:pt>
                <c:pt idx="43">
                  <c:v>4.3999999999999995</c:v>
                </c:pt>
                <c:pt idx="44">
                  <c:v>5.6</c:v>
                </c:pt>
                <c:pt idx="45">
                  <c:v>5.1</c:v>
                </c:pt>
                <c:pt idx="46">
                  <c:v>4.95</c:v>
                </c:pt>
                <c:pt idx="47">
                  <c:v>5.65</c:v>
                </c:pt>
                <c:pt idx="48">
                  <c:v>8.2</c:v>
                </c:pt>
                <c:pt idx="49">
                  <c:v>7.3</c:v>
                </c:pt>
                <c:pt idx="50">
                  <c:v>9.25</c:v>
                </c:pt>
                <c:pt idx="51">
                  <c:v>5.25</c:v>
                </c:pt>
                <c:pt idx="52">
                  <c:v>6.800000000000001</c:v>
                </c:pt>
                <c:pt idx="53">
                  <c:v>8.7</c:v>
                </c:pt>
                <c:pt idx="54">
                  <c:v>8.95</c:v>
                </c:pt>
                <c:pt idx="55">
                  <c:v>7.800000000000001</c:v>
                </c:pt>
                <c:pt idx="56">
                  <c:v>6.85</c:v>
                </c:pt>
                <c:pt idx="57">
                  <c:v>7.300000000000001</c:v>
                </c:pt>
                <c:pt idx="58">
                  <c:v>3.6500000000000004</c:v>
                </c:pt>
                <c:pt idx="59">
                  <c:v>3.55</c:v>
                </c:pt>
                <c:pt idx="60">
                  <c:v>4.55</c:v>
                </c:pt>
                <c:pt idx="61">
                  <c:v>5.05</c:v>
                </c:pt>
                <c:pt idx="62">
                  <c:v>4.8</c:v>
                </c:pt>
                <c:pt idx="63">
                  <c:v>4.95</c:v>
                </c:pt>
                <c:pt idx="64">
                  <c:v>5.8</c:v>
                </c:pt>
                <c:pt idx="65">
                  <c:v>10.85</c:v>
                </c:pt>
                <c:pt idx="66">
                  <c:v>7.199999999999999</c:v>
                </c:pt>
                <c:pt idx="67">
                  <c:v>10.549999999999999</c:v>
                </c:pt>
                <c:pt idx="68">
                  <c:v>7.8500000000000005</c:v>
                </c:pt>
                <c:pt idx="69">
                  <c:v>7.5</c:v>
                </c:pt>
                <c:pt idx="70">
                  <c:v>6.85</c:v>
                </c:pt>
                <c:pt idx="71">
                  <c:v>6.5</c:v>
                </c:pt>
                <c:pt idx="72">
                  <c:v>7.55</c:v>
                </c:pt>
                <c:pt idx="73">
                  <c:v>8</c:v>
                </c:pt>
                <c:pt idx="74">
                  <c:v>11.100000000000001</c:v>
                </c:pt>
                <c:pt idx="75">
                  <c:v>11.05</c:v>
                </c:pt>
                <c:pt idx="76">
                  <c:v>8.899999999999999</c:v>
                </c:pt>
                <c:pt idx="77">
                  <c:v>9.9</c:v>
                </c:pt>
                <c:pt idx="78">
                  <c:v>9.1</c:v>
                </c:pt>
                <c:pt idx="79">
                  <c:v>6.550000000000001</c:v>
                </c:pt>
                <c:pt idx="80">
                  <c:v>5.6</c:v>
                </c:pt>
                <c:pt idx="81">
                  <c:v>4.8999999999999995</c:v>
                </c:pt>
                <c:pt idx="82">
                  <c:v>4.25</c:v>
                </c:pt>
                <c:pt idx="83">
                  <c:v>5.4</c:v>
                </c:pt>
                <c:pt idx="84">
                  <c:v>5.15</c:v>
                </c:pt>
                <c:pt idx="85">
                  <c:v>5.85</c:v>
                </c:pt>
                <c:pt idx="86">
                  <c:v>7.05</c:v>
                </c:pt>
                <c:pt idx="87">
                  <c:v>11.350000000000001</c:v>
                </c:pt>
                <c:pt idx="88">
                  <c:v>10.65</c:v>
                </c:pt>
                <c:pt idx="89">
                  <c:v>10.9</c:v>
                </c:pt>
                <c:pt idx="90">
                  <c:v>12.05</c:v>
                </c:pt>
                <c:pt idx="91">
                  <c:v>9.3</c:v>
                </c:pt>
                <c:pt idx="92">
                  <c:v>8.5</c:v>
                </c:pt>
                <c:pt idx="93">
                  <c:v>10.5</c:v>
                </c:pt>
                <c:pt idx="94">
                  <c:v>10.25</c:v>
                </c:pt>
                <c:pt idx="95">
                  <c:v>12.85</c:v>
                </c:pt>
                <c:pt idx="96">
                  <c:v>12.45</c:v>
                </c:pt>
                <c:pt idx="97">
                  <c:v>8.45</c:v>
                </c:pt>
                <c:pt idx="98">
                  <c:v>10.399999999999999</c:v>
                </c:pt>
                <c:pt idx="99">
                  <c:v>8.35</c:v>
                </c:pt>
                <c:pt idx="100">
                  <c:v>9.4</c:v>
                </c:pt>
                <c:pt idx="101">
                  <c:v>9.3</c:v>
                </c:pt>
                <c:pt idx="102">
                  <c:v>9.75</c:v>
                </c:pt>
                <c:pt idx="103">
                  <c:v>11</c:v>
                </c:pt>
                <c:pt idx="104">
                  <c:v>7.85</c:v>
                </c:pt>
                <c:pt idx="105">
                  <c:v>9.85</c:v>
                </c:pt>
                <c:pt idx="106">
                  <c:v>9.25</c:v>
                </c:pt>
                <c:pt idx="107">
                  <c:v>6.8999999999999995</c:v>
                </c:pt>
                <c:pt idx="108">
                  <c:v>6.55</c:v>
                </c:pt>
                <c:pt idx="109">
                  <c:v>9.6</c:v>
                </c:pt>
                <c:pt idx="110">
                  <c:v>13.35</c:v>
                </c:pt>
                <c:pt idx="111">
                  <c:v>11.7</c:v>
                </c:pt>
                <c:pt idx="112">
                  <c:v>11.6</c:v>
                </c:pt>
                <c:pt idx="113">
                  <c:v>11.95</c:v>
                </c:pt>
                <c:pt idx="114">
                  <c:v>9.5</c:v>
                </c:pt>
                <c:pt idx="115">
                  <c:v>11.35</c:v>
                </c:pt>
                <c:pt idx="116">
                  <c:v>10.8</c:v>
                </c:pt>
                <c:pt idx="117">
                  <c:v>11.3</c:v>
                </c:pt>
                <c:pt idx="118">
                  <c:v>13</c:v>
                </c:pt>
                <c:pt idx="119">
                  <c:v>14.85</c:v>
                </c:pt>
                <c:pt idx="120">
                  <c:v>11.25</c:v>
                </c:pt>
                <c:pt idx="121">
                  <c:v>8.95</c:v>
                </c:pt>
                <c:pt idx="122">
                  <c:v>7.55</c:v>
                </c:pt>
                <c:pt idx="123">
                  <c:v>12.4</c:v>
                </c:pt>
                <c:pt idx="124">
                  <c:v>11.3</c:v>
                </c:pt>
                <c:pt idx="125">
                  <c:v>14.45</c:v>
                </c:pt>
                <c:pt idx="126">
                  <c:v>12</c:v>
                </c:pt>
                <c:pt idx="127">
                  <c:v>12.5</c:v>
                </c:pt>
                <c:pt idx="128">
                  <c:v>12.85</c:v>
                </c:pt>
                <c:pt idx="129">
                  <c:v>12.5</c:v>
                </c:pt>
                <c:pt idx="130">
                  <c:v>10.850000000000001</c:v>
                </c:pt>
                <c:pt idx="131">
                  <c:v>11.1</c:v>
                </c:pt>
                <c:pt idx="132">
                  <c:v>11.399999999999999</c:v>
                </c:pt>
                <c:pt idx="133">
                  <c:v>11.85</c:v>
                </c:pt>
                <c:pt idx="134">
                  <c:v>13.25</c:v>
                </c:pt>
                <c:pt idx="135">
                  <c:v>15.55</c:v>
                </c:pt>
                <c:pt idx="136">
                  <c:v>16.35</c:v>
                </c:pt>
                <c:pt idx="137">
                  <c:v>16.4</c:v>
                </c:pt>
                <c:pt idx="138">
                  <c:v>17.3</c:v>
                </c:pt>
                <c:pt idx="139">
                  <c:v>16.4</c:v>
                </c:pt>
                <c:pt idx="140">
                  <c:v>14.15</c:v>
                </c:pt>
                <c:pt idx="141">
                  <c:v>11.9</c:v>
                </c:pt>
                <c:pt idx="142">
                  <c:v>12.55</c:v>
                </c:pt>
                <c:pt idx="143">
                  <c:v>12.1</c:v>
                </c:pt>
                <c:pt idx="144">
                  <c:v>12.95</c:v>
                </c:pt>
                <c:pt idx="145">
                  <c:v>10.55</c:v>
                </c:pt>
                <c:pt idx="146">
                  <c:v>11.8</c:v>
                </c:pt>
                <c:pt idx="147">
                  <c:v>10.6</c:v>
                </c:pt>
                <c:pt idx="148">
                  <c:v>11.6</c:v>
                </c:pt>
                <c:pt idx="149">
                  <c:v>11.35</c:v>
                </c:pt>
                <c:pt idx="150">
                  <c:v>14.5</c:v>
                </c:pt>
                <c:pt idx="151">
                  <c:v>14.3</c:v>
                </c:pt>
                <c:pt idx="152">
                  <c:v>16.1</c:v>
                </c:pt>
                <c:pt idx="153">
                  <c:v>15</c:v>
                </c:pt>
                <c:pt idx="154">
                  <c:v>11.600000000000001</c:v>
                </c:pt>
                <c:pt idx="155">
                  <c:v>13.8</c:v>
                </c:pt>
                <c:pt idx="156">
                  <c:v>13.549999999999999</c:v>
                </c:pt>
                <c:pt idx="157">
                  <c:v>16</c:v>
                </c:pt>
                <c:pt idx="158">
                  <c:v>16.65</c:v>
                </c:pt>
                <c:pt idx="159">
                  <c:v>18.15</c:v>
                </c:pt>
                <c:pt idx="160">
                  <c:v>17.8</c:v>
                </c:pt>
                <c:pt idx="161">
                  <c:v>16.4</c:v>
                </c:pt>
                <c:pt idx="162">
                  <c:v>16.799999999999997</c:v>
                </c:pt>
                <c:pt idx="163">
                  <c:v>17.2</c:v>
                </c:pt>
                <c:pt idx="164">
                  <c:v>18.4</c:v>
                </c:pt>
                <c:pt idx="165">
                  <c:v>14.3</c:v>
                </c:pt>
                <c:pt idx="166">
                  <c:v>15</c:v>
                </c:pt>
                <c:pt idx="167">
                  <c:v>15.35</c:v>
                </c:pt>
                <c:pt idx="168">
                  <c:v>17.75</c:v>
                </c:pt>
                <c:pt idx="169">
                  <c:v>17.1</c:v>
                </c:pt>
                <c:pt idx="170">
                  <c:v>18.4</c:v>
                </c:pt>
                <c:pt idx="171">
                  <c:v>15.65</c:v>
                </c:pt>
                <c:pt idx="172">
                  <c:v>18.25</c:v>
                </c:pt>
                <c:pt idx="173">
                  <c:v>18.85</c:v>
                </c:pt>
                <c:pt idx="174">
                  <c:v>17.35</c:v>
                </c:pt>
                <c:pt idx="175">
                  <c:v>14.15</c:v>
                </c:pt>
                <c:pt idx="176">
                  <c:v>15.3</c:v>
                </c:pt>
                <c:pt idx="177">
                  <c:v>14.65</c:v>
                </c:pt>
                <c:pt idx="178">
                  <c:v>13.05</c:v>
                </c:pt>
                <c:pt idx="179">
                  <c:v>12.45</c:v>
                </c:pt>
                <c:pt idx="180">
                  <c:v>14.55</c:v>
                </c:pt>
                <c:pt idx="181">
                  <c:v>14.95</c:v>
                </c:pt>
                <c:pt idx="182">
                  <c:v>15.649999999999999</c:v>
                </c:pt>
                <c:pt idx="183">
                  <c:v>18.7</c:v>
                </c:pt>
                <c:pt idx="184">
                  <c:v>17.95</c:v>
                </c:pt>
                <c:pt idx="185">
                  <c:v>16.95</c:v>
                </c:pt>
                <c:pt idx="186">
                  <c:v>14.8</c:v>
                </c:pt>
                <c:pt idx="187">
                  <c:v>14.149999999999999</c:v>
                </c:pt>
                <c:pt idx="188">
                  <c:v>14.4</c:v>
                </c:pt>
                <c:pt idx="189">
                  <c:v>15.649999999999999</c:v>
                </c:pt>
                <c:pt idx="190">
                  <c:v>17.9</c:v>
                </c:pt>
                <c:pt idx="191">
                  <c:v>15.95</c:v>
                </c:pt>
                <c:pt idx="192">
                  <c:v>19.15</c:v>
                </c:pt>
                <c:pt idx="193">
                  <c:v>18.549999999999997</c:v>
                </c:pt>
                <c:pt idx="194">
                  <c:v>14.95</c:v>
                </c:pt>
                <c:pt idx="195">
                  <c:v>18.05</c:v>
                </c:pt>
                <c:pt idx="196">
                  <c:v>16.8</c:v>
                </c:pt>
                <c:pt idx="197">
                  <c:v>19.05</c:v>
                </c:pt>
                <c:pt idx="198">
                  <c:v>21.95</c:v>
                </c:pt>
                <c:pt idx="199">
                  <c:v>19.799999999999997</c:v>
                </c:pt>
                <c:pt idx="200">
                  <c:v>20.1</c:v>
                </c:pt>
                <c:pt idx="201">
                  <c:v>20.2</c:v>
                </c:pt>
                <c:pt idx="202">
                  <c:v>18.55</c:v>
                </c:pt>
                <c:pt idx="203">
                  <c:v>20.3</c:v>
                </c:pt>
                <c:pt idx="204">
                  <c:v>20.6</c:v>
                </c:pt>
                <c:pt idx="205">
                  <c:v>19.9</c:v>
                </c:pt>
                <c:pt idx="206">
                  <c:v>20.55</c:v>
                </c:pt>
                <c:pt idx="207">
                  <c:v>18.9</c:v>
                </c:pt>
                <c:pt idx="208">
                  <c:v>16.75</c:v>
                </c:pt>
                <c:pt idx="209">
                  <c:v>16.8</c:v>
                </c:pt>
                <c:pt idx="210">
                  <c:v>17.4</c:v>
                </c:pt>
                <c:pt idx="211">
                  <c:v>16.7</c:v>
                </c:pt>
                <c:pt idx="212">
                  <c:v>18.8</c:v>
                </c:pt>
                <c:pt idx="213">
                  <c:v>18.200000000000003</c:v>
                </c:pt>
                <c:pt idx="214">
                  <c:v>16.3</c:v>
                </c:pt>
                <c:pt idx="215">
                  <c:v>16.2</c:v>
                </c:pt>
                <c:pt idx="216">
                  <c:v>15.15</c:v>
                </c:pt>
                <c:pt idx="217">
                  <c:v>19.55</c:v>
                </c:pt>
                <c:pt idx="218">
                  <c:v>16.65</c:v>
                </c:pt>
                <c:pt idx="219">
                  <c:v>18.5</c:v>
                </c:pt>
                <c:pt idx="220">
                  <c:v>16.6</c:v>
                </c:pt>
                <c:pt idx="221">
                  <c:v>14.55</c:v>
                </c:pt>
                <c:pt idx="222">
                  <c:v>15.549999999999999</c:v>
                </c:pt>
                <c:pt idx="223">
                  <c:v>14.350000000000001</c:v>
                </c:pt>
                <c:pt idx="224">
                  <c:v>14.6</c:v>
                </c:pt>
                <c:pt idx="225">
                  <c:v>14.100000000000001</c:v>
                </c:pt>
                <c:pt idx="226">
                  <c:v>15.850000000000001</c:v>
                </c:pt>
                <c:pt idx="227">
                  <c:v>13.600000000000001</c:v>
                </c:pt>
                <c:pt idx="228">
                  <c:v>14.7</c:v>
                </c:pt>
                <c:pt idx="229">
                  <c:v>14.55</c:v>
                </c:pt>
                <c:pt idx="230">
                  <c:v>12.25</c:v>
                </c:pt>
                <c:pt idx="231">
                  <c:v>11.1</c:v>
                </c:pt>
                <c:pt idx="232">
                  <c:v>11</c:v>
                </c:pt>
                <c:pt idx="233">
                  <c:v>13.25</c:v>
                </c:pt>
                <c:pt idx="234">
                  <c:v>11.35</c:v>
                </c:pt>
                <c:pt idx="235">
                  <c:v>11.5</c:v>
                </c:pt>
                <c:pt idx="236">
                  <c:v>12.75</c:v>
                </c:pt>
                <c:pt idx="237">
                  <c:v>14.3</c:v>
                </c:pt>
                <c:pt idx="238">
                  <c:v>13.6</c:v>
                </c:pt>
                <c:pt idx="239">
                  <c:v>17.3</c:v>
                </c:pt>
                <c:pt idx="240">
                  <c:v>15.2</c:v>
                </c:pt>
                <c:pt idx="241">
                  <c:v>14.9</c:v>
                </c:pt>
                <c:pt idx="242">
                  <c:v>15.649999999999999</c:v>
                </c:pt>
                <c:pt idx="243">
                  <c:v>14.950000000000001</c:v>
                </c:pt>
                <c:pt idx="244">
                  <c:v>14.8</c:v>
                </c:pt>
                <c:pt idx="245">
                  <c:v>15.549999999999999</c:v>
                </c:pt>
                <c:pt idx="246">
                  <c:v>15.399999999999999</c:v>
                </c:pt>
                <c:pt idx="247">
                  <c:v>16.35</c:v>
                </c:pt>
                <c:pt idx="248">
                  <c:v>16.7</c:v>
                </c:pt>
                <c:pt idx="249">
                  <c:v>13</c:v>
                </c:pt>
                <c:pt idx="250">
                  <c:v>12.149999999999999</c:v>
                </c:pt>
                <c:pt idx="251">
                  <c:v>13.9</c:v>
                </c:pt>
                <c:pt idx="252">
                  <c:v>15.05</c:v>
                </c:pt>
                <c:pt idx="253">
                  <c:v>14.35</c:v>
                </c:pt>
                <c:pt idx="254">
                  <c:v>13.65</c:v>
                </c:pt>
                <c:pt idx="255">
                  <c:v>16.1</c:v>
                </c:pt>
                <c:pt idx="256">
                  <c:v>13.8</c:v>
                </c:pt>
                <c:pt idx="257">
                  <c:v>14.85</c:v>
                </c:pt>
                <c:pt idx="258">
                  <c:v>16.75</c:v>
                </c:pt>
                <c:pt idx="259">
                  <c:v>16.8</c:v>
                </c:pt>
                <c:pt idx="260">
                  <c:v>18.15</c:v>
                </c:pt>
                <c:pt idx="261">
                  <c:v>15.55</c:v>
                </c:pt>
                <c:pt idx="262">
                  <c:v>15.95</c:v>
                </c:pt>
                <c:pt idx="263">
                  <c:v>11.45</c:v>
                </c:pt>
                <c:pt idx="264">
                  <c:v>10.9</c:v>
                </c:pt>
                <c:pt idx="265">
                  <c:v>12.149999999999999</c:v>
                </c:pt>
                <c:pt idx="266">
                  <c:v>13.35</c:v>
                </c:pt>
                <c:pt idx="267">
                  <c:v>12.100000000000001</c:v>
                </c:pt>
                <c:pt idx="268">
                  <c:v>14.75</c:v>
                </c:pt>
                <c:pt idx="269">
                  <c:v>11.45</c:v>
                </c:pt>
                <c:pt idx="270">
                  <c:v>15.5</c:v>
                </c:pt>
                <c:pt idx="271">
                  <c:v>17.05</c:v>
                </c:pt>
                <c:pt idx="272">
                  <c:v>14.8</c:v>
                </c:pt>
                <c:pt idx="273">
                  <c:v>15.3</c:v>
                </c:pt>
                <c:pt idx="274">
                  <c:v>13.950000000000001</c:v>
                </c:pt>
                <c:pt idx="275">
                  <c:v>15.6</c:v>
                </c:pt>
                <c:pt idx="276">
                  <c:v>12</c:v>
                </c:pt>
                <c:pt idx="277">
                  <c:v>9.1</c:v>
                </c:pt>
                <c:pt idx="278">
                  <c:v>10.25</c:v>
                </c:pt>
                <c:pt idx="279">
                  <c:v>9.6</c:v>
                </c:pt>
                <c:pt idx="280">
                  <c:v>10.65</c:v>
                </c:pt>
                <c:pt idx="281">
                  <c:v>11.45</c:v>
                </c:pt>
                <c:pt idx="282">
                  <c:v>11.9</c:v>
                </c:pt>
                <c:pt idx="283">
                  <c:v>9.350000000000001</c:v>
                </c:pt>
                <c:pt idx="284">
                  <c:v>8.4</c:v>
                </c:pt>
                <c:pt idx="285">
                  <c:v>8.55</c:v>
                </c:pt>
                <c:pt idx="286">
                  <c:v>11.7</c:v>
                </c:pt>
                <c:pt idx="287">
                  <c:v>12.6</c:v>
                </c:pt>
                <c:pt idx="288">
                  <c:v>14.2</c:v>
                </c:pt>
                <c:pt idx="289">
                  <c:v>14.75</c:v>
                </c:pt>
                <c:pt idx="290">
                  <c:v>16</c:v>
                </c:pt>
                <c:pt idx="291">
                  <c:v>16.35</c:v>
                </c:pt>
                <c:pt idx="292">
                  <c:v>11.7</c:v>
                </c:pt>
                <c:pt idx="293">
                  <c:v>10.7</c:v>
                </c:pt>
                <c:pt idx="294">
                  <c:v>9.05</c:v>
                </c:pt>
                <c:pt idx="295">
                  <c:v>12.25</c:v>
                </c:pt>
                <c:pt idx="296">
                  <c:v>13</c:v>
                </c:pt>
                <c:pt idx="297">
                  <c:v>9.15</c:v>
                </c:pt>
                <c:pt idx="298">
                  <c:v>11.45</c:v>
                </c:pt>
                <c:pt idx="299">
                  <c:v>13.85</c:v>
                </c:pt>
                <c:pt idx="300">
                  <c:v>14.3</c:v>
                </c:pt>
                <c:pt idx="301">
                  <c:v>10.65</c:v>
                </c:pt>
                <c:pt idx="302">
                  <c:v>13.399999999999999</c:v>
                </c:pt>
                <c:pt idx="303">
                  <c:v>16.05</c:v>
                </c:pt>
                <c:pt idx="304">
                  <c:v>12.95</c:v>
                </c:pt>
                <c:pt idx="305">
                  <c:v>12.35</c:v>
                </c:pt>
                <c:pt idx="306">
                  <c:v>8.4</c:v>
                </c:pt>
                <c:pt idx="307">
                  <c:v>4.05</c:v>
                </c:pt>
                <c:pt idx="308">
                  <c:v>4.9</c:v>
                </c:pt>
                <c:pt idx="309">
                  <c:v>5.45</c:v>
                </c:pt>
                <c:pt idx="310">
                  <c:v>7.75</c:v>
                </c:pt>
                <c:pt idx="311">
                  <c:v>7.95</c:v>
                </c:pt>
                <c:pt idx="312">
                  <c:v>7.2</c:v>
                </c:pt>
                <c:pt idx="313">
                  <c:v>7.5</c:v>
                </c:pt>
                <c:pt idx="314">
                  <c:v>8.6</c:v>
                </c:pt>
                <c:pt idx="315">
                  <c:v>10.3</c:v>
                </c:pt>
                <c:pt idx="316">
                  <c:v>9.75</c:v>
                </c:pt>
                <c:pt idx="317">
                  <c:v>11.25</c:v>
                </c:pt>
                <c:pt idx="318">
                  <c:v>6.85</c:v>
                </c:pt>
                <c:pt idx="319">
                  <c:v>7.7</c:v>
                </c:pt>
                <c:pt idx="320">
                  <c:v>8.4</c:v>
                </c:pt>
                <c:pt idx="321">
                  <c:v>8.85</c:v>
                </c:pt>
                <c:pt idx="322">
                  <c:v>8.75</c:v>
                </c:pt>
                <c:pt idx="323">
                  <c:v>6.95</c:v>
                </c:pt>
                <c:pt idx="324">
                  <c:v>7.949999999999999</c:v>
                </c:pt>
                <c:pt idx="325">
                  <c:v>10.1</c:v>
                </c:pt>
                <c:pt idx="326">
                  <c:v>7.15</c:v>
                </c:pt>
                <c:pt idx="327">
                  <c:v>1.9000000000000001</c:v>
                </c:pt>
                <c:pt idx="328">
                  <c:v>2.45</c:v>
                </c:pt>
                <c:pt idx="329">
                  <c:v>2.95</c:v>
                </c:pt>
                <c:pt idx="330">
                  <c:v>8.35</c:v>
                </c:pt>
                <c:pt idx="331">
                  <c:v>7.6</c:v>
                </c:pt>
                <c:pt idx="332">
                  <c:v>9.850000000000001</c:v>
                </c:pt>
                <c:pt idx="333">
                  <c:v>9.25</c:v>
                </c:pt>
                <c:pt idx="334">
                  <c:v>7</c:v>
                </c:pt>
                <c:pt idx="335">
                  <c:v>6.9</c:v>
                </c:pt>
                <c:pt idx="336">
                  <c:v>2.75</c:v>
                </c:pt>
                <c:pt idx="337">
                  <c:v>2.0999999999999996</c:v>
                </c:pt>
                <c:pt idx="338">
                  <c:v>3.55</c:v>
                </c:pt>
                <c:pt idx="339">
                  <c:v>2.75</c:v>
                </c:pt>
                <c:pt idx="340">
                  <c:v>2.6500000000000004</c:v>
                </c:pt>
                <c:pt idx="341">
                  <c:v>2.45</c:v>
                </c:pt>
                <c:pt idx="342">
                  <c:v>4.25</c:v>
                </c:pt>
                <c:pt idx="343">
                  <c:v>4</c:v>
                </c:pt>
                <c:pt idx="344">
                  <c:v>4.75</c:v>
                </c:pt>
                <c:pt idx="345">
                  <c:v>4.1</c:v>
                </c:pt>
                <c:pt idx="346">
                  <c:v>0.9000000000000001</c:v>
                </c:pt>
                <c:pt idx="347">
                  <c:v>2.6500000000000004</c:v>
                </c:pt>
                <c:pt idx="348">
                  <c:v>5.2</c:v>
                </c:pt>
                <c:pt idx="349">
                  <c:v>4.8</c:v>
                </c:pt>
                <c:pt idx="350">
                  <c:v>8.049999999999999</c:v>
                </c:pt>
                <c:pt idx="351">
                  <c:v>11.85</c:v>
                </c:pt>
                <c:pt idx="352">
                  <c:v>6.550000000000001</c:v>
                </c:pt>
                <c:pt idx="353">
                  <c:v>6.45</c:v>
                </c:pt>
                <c:pt idx="354">
                  <c:v>8.95</c:v>
                </c:pt>
                <c:pt idx="355">
                  <c:v>10.5</c:v>
                </c:pt>
                <c:pt idx="356">
                  <c:v>10.65</c:v>
                </c:pt>
                <c:pt idx="357">
                  <c:v>5.449999999999999</c:v>
                </c:pt>
                <c:pt idx="358">
                  <c:v>3.5</c:v>
                </c:pt>
                <c:pt idx="359">
                  <c:v>1.8</c:v>
                </c:pt>
                <c:pt idx="360">
                  <c:v>0.7000000000000001</c:v>
                </c:pt>
                <c:pt idx="361">
                  <c:v>-0.7</c:v>
                </c:pt>
                <c:pt idx="362">
                  <c:v>-1.3499999999999999</c:v>
                </c:pt>
                <c:pt idx="363">
                  <c:v>-0.25</c:v>
                </c:pt>
                <c:pt idx="364">
                  <c:v>3.25</c:v>
                </c:pt>
              </c:numCache>
            </c:numRef>
          </c:val>
          <c:smooth val="0"/>
        </c:ser>
        <c:marker val="1"/>
        <c:axId val="2645328"/>
        <c:axId val="23807953"/>
      </c:lineChart>
      <c:catAx>
        <c:axId val="2645328"/>
        <c:scaling>
          <c:orientation val="minMax"/>
        </c:scaling>
        <c:axPos val="b"/>
        <c:delete val="0"/>
        <c:numFmt formatCode="General" sourceLinked="1"/>
        <c:majorTickMark val="out"/>
        <c:minorTickMark val="none"/>
        <c:tickLblPos val="nextTo"/>
        <c:crossAx val="23807953"/>
        <c:crosses val="autoZero"/>
        <c:auto val="1"/>
        <c:lblOffset val="100"/>
        <c:noMultiLvlLbl val="0"/>
      </c:catAx>
      <c:valAx>
        <c:axId val="23807953"/>
        <c:scaling>
          <c:orientation val="minMax"/>
        </c:scaling>
        <c:axPos val="l"/>
        <c:majorGridlines/>
        <c:delete val="0"/>
        <c:numFmt formatCode="General" sourceLinked="1"/>
        <c:majorTickMark val="out"/>
        <c:minorTickMark val="none"/>
        <c:tickLblPos val="nextTo"/>
        <c:crossAx val="26453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5.054838709677419</c:v>
                </c:pt>
                <c:pt idx="1">
                  <c:v>5.978571428571429</c:v>
                </c:pt>
                <c:pt idx="2">
                  <c:v>7.39516129032258</c:v>
                </c:pt>
                <c:pt idx="3">
                  <c:v>10.398333333333333</c:v>
                </c:pt>
                <c:pt idx="4">
                  <c:v>12.588709677419356</c:v>
                </c:pt>
                <c:pt idx="5">
                  <c:v>15.796666666666667</c:v>
                </c:pt>
                <c:pt idx="6">
                  <c:v>17.809677419354838</c:v>
                </c:pt>
                <c:pt idx="7">
                  <c:v>14.901612903225807</c:v>
                </c:pt>
                <c:pt idx="8">
                  <c:v>14.576666666666666</c:v>
                </c:pt>
                <c:pt idx="9">
                  <c:v>12.169354838709678</c:v>
                </c:pt>
                <c:pt idx="10">
                  <c:v>7.781666666666665</c:v>
                </c:pt>
                <c:pt idx="11">
                  <c:v>4.393548387096774</c:v>
                </c:pt>
              </c:numCache>
            </c:numRef>
          </c:val>
          <c:smooth val="0"/>
        </c:ser>
        <c:marker val="1"/>
        <c:axId val="12944986"/>
        <c:axId val="49396011"/>
      </c:lineChart>
      <c:catAx>
        <c:axId val="12944986"/>
        <c:scaling>
          <c:orientation val="minMax"/>
        </c:scaling>
        <c:axPos val="b"/>
        <c:delete val="0"/>
        <c:numFmt formatCode="General" sourceLinked="1"/>
        <c:majorTickMark val="out"/>
        <c:minorTickMark val="none"/>
        <c:tickLblPos val="nextTo"/>
        <c:crossAx val="49396011"/>
        <c:crosses val="autoZero"/>
        <c:auto val="1"/>
        <c:lblOffset val="100"/>
        <c:noMultiLvlLbl val="0"/>
      </c:catAx>
      <c:valAx>
        <c:axId val="49396011"/>
        <c:scaling>
          <c:orientation val="minMax"/>
        </c:scaling>
        <c:axPos val="l"/>
        <c:majorGridlines/>
        <c:delete val="0"/>
        <c:numFmt formatCode="General" sourceLinked="1"/>
        <c:majorTickMark val="out"/>
        <c:minorTickMark val="none"/>
        <c:tickLblPos val="nextTo"/>
        <c:crossAx val="129449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ersonal.dundee.ac.uk/~taharley/centralengav_temperat.htm" TargetMode="External" /><Relationship Id="rId2" Type="http://schemas.openxmlformats.org/officeDocument/2006/relationships/hyperlink" Target="http://www.personal.dundee.ac.uk/~taharley/centralengav_temperat.htm" TargetMode="External" /><Relationship Id="rId3" Type="http://schemas.openxmlformats.org/officeDocument/2006/relationships/hyperlink" Target="http://www.climate-uk.com/provisional.ht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U401"/>
  <sheetViews>
    <sheetView tabSelected="1" workbookViewId="0" topLeftCell="A1">
      <pane ySplit="8" topLeftCell="BM9" activePane="bottomLeft" state="frozen"/>
      <selection pane="topLeft" activeCell="A1" sqref="A1"/>
      <selection pane="bottomLeft" activeCell="F77" sqref="F77"/>
    </sheetView>
  </sheetViews>
  <sheetFormatPr defaultColWidth="9.140625" defaultRowHeight="12.75"/>
  <cols>
    <col min="1" max="1" width="9.140625" style="94" customWidth="1"/>
    <col min="2" max="2" width="9.140625" style="97" customWidth="1"/>
    <col min="3" max="3" width="9.140625" style="273" customWidth="1"/>
    <col min="4" max="5" width="9.140625" style="161" customWidth="1"/>
    <col min="6" max="6" width="11.00390625" style="94" bestFit="1" customWidth="1"/>
    <col min="7" max="8" width="9.140625" style="94" customWidth="1"/>
    <col min="9" max="9" width="9.140625" style="161" customWidth="1"/>
    <col min="10" max="13" width="9.140625" style="94" customWidth="1"/>
    <col min="14" max="14" width="9.140625" style="140" customWidth="1"/>
    <col min="15" max="15" width="9.140625" style="94" customWidth="1"/>
    <col min="16" max="16" width="8.7109375" style="209" customWidth="1"/>
    <col min="17" max="17" width="8.7109375" style="94" customWidth="1"/>
    <col min="18" max="18" width="6.140625" style="94" customWidth="1"/>
    <col min="19" max="19" width="9.140625" style="94" customWidth="1"/>
    <col min="20" max="20" width="23.7109375" style="155" customWidth="1"/>
    <col min="21" max="16384" width="9.140625" style="94" customWidth="1"/>
  </cols>
  <sheetData>
    <row r="1" spans="2:18" ht="14.25" customHeight="1">
      <c r="B1" s="95" t="s">
        <v>18</v>
      </c>
      <c r="R1" s="43"/>
    </row>
    <row r="2" spans="1:18" ht="11.25" customHeight="1">
      <c r="A2" s="21" t="s">
        <v>262</v>
      </c>
      <c r="C2" s="147" t="s">
        <v>109</v>
      </c>
      <c r="D2" s="147" t="s">
        <v>94</v>
      </c>
      <c r="E2" s="147" t="s">
        <v>95</v>
      </c>
      <c r="F2" s="42" t="s">
        <v>96</v>
      </c>
      <c r="G2" s="42" t="s">
        <v>97</v>
      </c>
      <c r="H2" s="42" t="s">
        <v>98</v>
      </c>
      <c r="I2" s="147" t="s">
        <v>99</v>
      </c>
      <c r="J2" s="42" t="s">
        <v>100</v>
      </c>
      <c r="K2" s="42" t="s">
        <v>101</v>
      </c>
      <c r="L2" s="42" t="s">
        <v>104</v>
      </c>
      <c r="M2" s="42" t="s">
        <v>102</v>
      </c>
      <c r="N2" s="42" t="s">
        <v>103</v>
      </c>
      <c r="O2" s="42" t="s">
        <v>111</v>
      </c>
      <c r="P2" s="210" t="s">
        <v>112</v>
      </c>
      <c r="Q2" s="98" t="s">
        <v>113</v>
      </c>
      <c r="R2" s="27"/>
    </row>
    <row r="3" spans="1:17" ht="11.25" customHeight="1">
      <c r="A3" s="99" t="s">
        <v>263</v>
      </c>
      <c r="B3" s="32" t="s">
        <v>105</v>
      </c>
      <c r="C3" s="149">
        <f>SUM(D9:D39)/31</f>
        <v>8</v>
      </c>
      <c r="D3" s="149">
        <f>SUM(D40:D67)/28</f>
        <v>8.9</v>
      </c>
      <c r="E3" s="148">
        <f>SUM(D68:D98)/31</f>
        <v>12.064516129032258</v>
      </c>
      <c r="F3" s="31">
        <f>SUM(D99:D128)/30</f>
        <v>14.686666666666666</v>
      </c>
      <c r="G3" s="31">
        <f>SUM(D129:D159)/31</f>
        <v>17.12903225806452</v>
      </c>
      <c r="H3" s="31">
        <f>SUM(D160:D189)/30</f>
        <v>21.05333333333333</v>
      </c>
      <c r="I3" s="148">
        <f>SUM(D190:D220)/31</f>
        <v>23.65483870967742</v>
      </c>
      <c r="J3" s="31">
        <f>SUM(D221:D251)/31</f>
        <v>19.612903225806456</v>
      </c>
      <c r="K3" s="31">
        <f>SUM(D252:D281)/30</f>
        <v>19.516666666666666</v>
      </c>
      <c r="L3" s="31">
        <f>SUM(D282:D312)/31</f>
        <v>15.325806451612904</v>
      </c>
      <c r="M3" s="31">
        <f>SUM(D313:D342)/30</f>
        <v>10.48333333333333</v>
      </c>
      <c r="N3" s="31">
        <f>SUM(D343:D373)/31</f>
        <v>7.558064516129033</v>
      </c>
      <c r="O3" s="41">
        <f>SUM(C3:N3)/12</f>
        <v>14.832096774193547</v>
      </c>
      <c r="P3" s="211" t="s">
        <v>114</v>
      </c>
      <c r="Q3" s="100" t="s">
        <v>115</v>
      </c>
    </row>
    <row r="4" spans="1:17" ht="11.25" customHeight="1">
      <c r="A4" s="4" t="s">
        <v>302</v>
      </c>
      <c r="B4" s="33" t="s">
        <v>106</v>
      </c>
      <c r="C4" s="149">
        <f>SUM(E9:E39)/31</f>
        <v>2.1096774193548384</v>
      </c>
      <c r="D4" s="149">
        <f>SUM(E40:E67)/28</f>
        <v>3.0571428571428565</v>
      </c>
      <c r="E4" s="148">
        <f>SUM(E68:E98)/31</f>
        <v>2.725806451612903</v>
      </c>
      <c r="F4" s="31">
        <f>SUM(E99:E128)/30</f>
        <v>6.11</v>
      </c>
      <c r="G4" s="31">
        <f>SUM(E129:E159)/31</f>
        <v>8.048387096774192</v>
      </c>
      <c r="H4" s="31">
        <f>SUM(E160:E189)/30</f>
        <v>10.540000000000001</v>
      </c>
      <c r="I4" s="148">
        <f>SUM(E190:E220)/31</f>
        <v>11.964516129032257</v>
      </c>
      <c r="J4" s="31">
        <f>SUM(E221:E251)/31</f>
        <v>10.19032258064516</v>
      </c>
      <c r="K4" s="31">
        <f>SUM(E252:E281)/30</f>
        <v>9.636666666666667</v>
      </c>
      <c r="L4" s="31">
        <f>SUM(E282:E312)/31</f>
        <v>9.012903225806452</v>
      </c>
      <c r="M4" s="31">
        <f>SUM(E313:E342)/30</f>
        <v>5.08</v>
      </c>
      <c r="N4" s="31">
        <f>SUM(E343:E373)/31</f>
        <v>1.229032258064516</v>
      </c>
      <c r="O4" s="41">
        <f>SUM(C4:N4)/12</f>
        <v>6.642037890424987</v>
      </c>
      <c r="P4" s="212" t="s">
        <v>173</v>
      </c>
      <c r="Q4" s="101" t="s">
        <v>174</v>
      </c>
    </row>
    <row r="5" spans="1:17" ht="11.25" customHeight="1">
      <c r="A5" s="3" t="s">
        <v>401</v>
      </c>
      <c r="B5" s="33" t="s">
        <v>107</v>
      </c>
      <c r="C5" s="149">
        <f aca="true" t="shared" si="0" ref="C5:I5">SUM(C3:C4)/2</f>
        <v>5.054838709677419</v>
      </c>
      <c r="D5" s="149">
        <f t="shared" si="0"/>
        <v>5.978571428571429</v>
      </c>
      <c r="E5" s="198">
        <f t="shared" si="0"/>
        <v>7.39516129032258</v>
      </c>
      <c r="F5" s="39">
        <f t="shared" si="0"/>
        <v>10.398333333333333</v>
      </c>
      <c r="G5" s="30">
        <f t="shared" si="0"/>
        <v>12.588709677419356</v>
      </c>
      <c r="H5" s="30">
        <f t="shared" si="0"/>
        <v>15.796666666666667</v>
      </c>
      <c r="I5" s="149">
        <f t="shared" si="0"/>
        <v>17.809677419354838</v>
      </c>
      <c r="J5" s="30">
        <f aca="true" t="shared" si="1" ref="J5:O5">SUM(J3:J4)/2</f>
        <v>14.901612903225807</v>
      </c>
      <c r="K5" s="30">
        <f t="shared" si="1"/>
        <v>14.576666666666666</v>
      </c>
      <c r="L5" s="30">
        <f t="shared" si="1"/>
        <v>12.169354838709678</v>
      </c>
      <c r="M5" s="30">
        <f t="shared" si="1"/>
        <v>7.781666666666665</v>
      </c>
      <c r="N5" s="30">
        <f t="shared" si="1"/>
        <v>4.393548387096774</v>
      </c>
      <c r="O5" s="284">
        <f t="shared" si="1"/>
        <v>10.737067332309266</v>
      </c>
      <c r="P5" s="213" t="s">
        <v>175</v>
      </c>
      <c r="Q5" s="102" t="s">
        <v>176</v>
      </c>
    </row>
    <row r="6" spans="1:17" ht="11.25" customHeight="1" thickBot="1">
      <c r="A6" s="22" t="s">
        <v>203</v>
      </c>
      <c r="B6" s="37" t="s">
        <v>108</v>
      </c>
      <c r="C6" s="150">
        <f>SUM(P9:P39)</f>
        <v>133.60000000000002</v>
      </c>
      <c r="D6" s="150">
        <f>SUM(P40:P67)</f>
        <v>67</v>
      </c>
      <c r="E6" s="150">
        <f>SUM(P68:P98)</f>
        <v>61.80000000000001</v>
      </c>
      <c r="F6" s="40">
        <f>SUM(P99:P128)</f>
        <v>39.50000000000001</v>
      </c>
      <c r="G6" s="40">
        <f>SUM(P129:P159)</f>
        <v>95.19999999999999</v>
      </c>
      <c r="H6" s="40">
        <f>SUM(P160:P189)</f>
        <v>53.69999999999999</v>
      </c>
      <c r="I6" s="150">
        <f>SUM(P190:P220)</f>
        <v>41.900000000000006</v>
      </c>
      <c r="J6" s="40">
        <f>SUM(P221:P251)</f>
        <v>80.39999999999999</v>
      </c>
      <c r="K6" s="40">
        <f>SUM(P252:P281)</f>
        <v>12.7</v>
      </c>
      <c r="L6" s="40">
        <f>SUM(P282:P312)</f>
        <v>74.20000000000002</v>
      </c>
      <c r="M6" s="40">
        <f>SUM(P313:P342)</f>
        <v>104.39999999999999</v>
      </c>
      <c r="N6" s="40">
        <f>SUM(P343:P373)</f>
        <v>72.29999999999998</v>
      </c>
      <c r="O6" s="41">
        <f>SUM(C6:N6)</f>
        <v>836.7</v>
      </c>
      <c r="P6" s="214" t="s">
        <v>177</v>
      </c>
      <c r="Q6" s="103" t="s">
        <v>178</v>
      </c>
    </row>
    <row r="7" spans="1:22" ht="38.25" customHeight="1" thickBot="1" thickTop="1">
      <c r="A7" s="138" t="s">
        <v>272</v>
      </c>
      <c r="B7" s="104" t="s">
        <v>110</v>
      </c>
      <c r="C7" s="274" t="s">
        <v>394</v>
      </c>
      <c r="D7" s="12" t="s">
        <v>367</v>
      </c>
      <c r="E7" s="199" t="s">
        <v>19</v>
      </c>
      <c r="F7" s="13" t="s">
        <v>349</v>
      </c>
      <c r="G7" s="38" t="s">
        <v>396</v>
      </c>
      <c r="H7" s="12" t="s">
        <v>395</v>
      </c>
      <c r="I7" s="15" t="s">
        <v>400</v>
      </c>
      <c r="J7" s="16" t="s">
        <v>397</v>
      </c>
      <c r="K7" s="17" t="s">
        <v>260</v>
      </c>
      <c r="L7" s="17" t="s">
        <v>17</v>
      </c>
      <c r="M7" s="18" t="s">
        <v>399</v>
      </c>
      <c r="N7" s="141" t="s">
        <v>398</v>
      </c>
      <c r="O7" s="10" t="s">
        <v>261</v>
      </c>
      <c r="P7" s="215" t="s">
        <v>392</v>
      </c>
      <c r="Q7" s="19" t="s">
        <v>368</v>
      </c>
      <c r="R7" s="16" t="s">
        <v>228</v>
      </c>
      <c r="S7" s="20" t="s">
        <v>393</v>
      </c>
      <c r="T7" s="156" t="s">
        <v>366</v>
      </c>
      <c r="U7" s="14" t="s">
        <v>196</v>
      </c>
      <c r="V7" s="14" t="s">
        <v>197</v>
      </c>
    </row>
    <row r="8" spans="1:37" ht="15.75" customHeight="1" thickBot="1" thickTop="1">
      <c r="A8" s="26"/>
      <c r="B8" s="105" t="s">
        <v>85</v>
      </c>
      <c r="D8" s="13"/>
      <c r="E8" s="200"/>
      <c r="F8" s="106"/>
      <c r="G8" s="106"/>
      <c r="H8" s="107"/>
      <c r="I8" s="108"/>
      <c r="J8" s="19"/>
      <c r="K8" s="19"/>
      <c r="L8" s="19"/>
      <c r="M8" s="19"/>
      <c r="N8" s="142"/>
      <c r="O8" s="6"/>
      <c r="P8" s="216"/>
      <c r="Q8" s="8"/>
      <c r="R8" s="7"/>
      <c r="S8" s="8"/>
      <c r="T8" s="9"/>
      <c r="U8" s="10"/>
      <c r="V8" s="11"/>
      <c r="X8" s="89" t="s">
        <v>225</v>
      </c>
      <c r="Y8" s="89" t="s">
        <v>226</v>
      </c>
      <c r="AH8" s="94" t="s">
        <v>89</v>
      </c>
      <c r="AI8" s="94" t="s">
        <v>90</v>
      </c>
      <c r="AJ8" s="94" t="s">
        <v>91</v>
      </c>
      <c r="AK8" s="94" t="s">
        <v>92</v>
      </c>
    </row>
    <row r="9" spans="1:37" ht="12" customHeight="1" thickTop="1">
      <c r="A9" s="29">
        <v>41640</v>
      </c>
      <c r="B9" s="109">
        <v>6.3</v>
      </c>
      <c r="C9" s="275">
        <v>5.8</v>
      </c>
      <c r="D9" s="110">
        <v>10.4</v>
      </c>
      <c r="E9" s="110">
        <v>4.7</v>
      </c>
      <c r="F9" s="111">
        <f aca="true" t="shared" si="2" ref="F9:F72">AVERAGE(D9:E9)</f>
        <v>7.550000000000001</v>
      </c>
      <c r="G9" s="111">
        <f>100*(AJ9/AH9)</f>
        <v>92.414127951506</v>
      </c>
      <c r="H9" s="112">
        <f aca="true" t="shared" si="3" ref="H9:H72">AK9</f>
        <v>5.162497013037206</v>
      </c>
      <c r="I9" s="151">
        <v>2</v>
      </c>
      <c r="J9" s="113">
        <v>8</v>
      </c>
      <c r="K9" s="113" t="s">
        <v>353</v>
      </c>
      <c r="L9" s="139" t="s">
        <v>273</v>
      </c>
      <c r="M9" s="113"/>
      <c r="N9" s="143">
        <v>38.8</v>
      </c>
      <c r="O9" s="114" t="s">
        <v>229</v>
      </c>
      <c r="P9" s="30">
        <v>11.8</v>
      </c>
      <c r="Q9" s="115">
        <v>0</v>
      </c>
      <c r="R9" s="5"/>
      <c r="S9" s="1">
        <v>992.2</v>
      </c>
      <c r="T9" s="157" t="s">
        <v>292</v>
      </c>
      <c r="U9" s="1"/>
      <c r="V9" s="2"/>
      <c r="X9" s="90">
        <v>6.6</v>
      </c>
      <c r="Y9" s="90">
        <v>1.3</v>
      </c>
      <c r="AH9" s="94">
        <f aca="true" t="shared" si="4" ref="AH9:AH72">6.107*EXP(17.38*(B9/(239+B9)))</f>
        <v>9.542956730326413</v>
      </c>
      <c r="AI9" s="94">
        <f aca="true" t="shared" si="5" ref="AI9:AI72">IF(W9&gt;=0,6.107*EXP(17.38*(C9/(239+C9))),6.107*EXP(22.44*(C9/(272.4+C9))))</f>
        <v>9.218540243120705</v>
      </c>
      <c r="AJ9" s="94">
        <f aca="true" t="shared" si="6" ref="AJ9:AJ72">IF(C9&gt;=0,AI9-(0.000799*1000*(B9-C9)),AI9-(0.00072*1000*(B9-C9)))</f>
        <v>8.819040243120705</v>
      </c>
      <c r="AK9" s="94">
        <f aca="true" t="shared" si="7" ref="AK9:AK72">239*LN(AJ9/6.107)/(17.38-LN(AJ9/6.107))</f>
        <v>5.162497013037206</v>
      </c>
    </row>
    <row r="10" spans="1:37" ht="12" customHeight="1">
      <c r="A10" s="29">
        <v>41641</v>
      </c>
      <c r="B10" s="116">
        <v>4</v>
      </c>
      <c r="C10" s="117">
        <v>3.7</v>
      </c>
      <c r="D10" s="117">
        <v>9.4</v>
      </c>
      <c r="E10" s="117">
        <v>3.4</v>
      </c>
      <c r="F10" s="118">
        <f t="shared" si="2"/>
        <v>6.4</v>
      </c>
      <c r="G10" s="119">
        <f aca="true" t="shared" si="8" ref="G10:G36">100*(AJ10/AH10)</f>
        <v>94.96075707524577</v>
      </c>
      <c r="H10" s="120">
        <f t="shared" si="3"/>
        <v>3.2671788171554432</v>
      </c>
      <c r="I10" s="151">
        <v>-0.4</v>
      </c>
      <c r="J10" s="113">
        <v>1</v>
      </c>
      <c r="K10" s="113" t="s">
        <v>291</v>
      </c>
      <c r="L10" s="113">
        <v>2</v>
      </c>
      <c r="M10" s="113"/>
      <c r="N10" s="143">
        <v>27.3</v>
      </c>
      <c r="O10" s="114" t="s">
        <v>353</v>
      </c>
      <c r="P10" s="30">
        <v>1.2</v>
      </c>
      <c r="Q10" s="115">
        <v>0</v>
      </c>
      <c r="R10" s="5"/>
      <c r="S10" s="1">
        <v>991.9</v>
      </c>
      <c r="T10" s="157" t="s">
        <v>154</v>
      </c>
      <c r="U10" s="1"/>
      <c r="V10" s="2"/>
      <c r="X10" s="90">
        <v>6.7</v>
      </c>
      <c r="Y10" s="90">
        <v>1.5</v>
      </c>
      <c r="AH10" s="94">
        <f t="shared" si="4"/>
        <v>8.129717614725772</v>
      </c>
      <c r="AI10" s="94">
        <f t="shared" si="5"/>
        <v>7.959741395023205</v>
      </c>
      <c r="AJ10" s="94">
        <f t="shared" si="6"/>
        <v>7.720041395023205</v>
      </c>
      <c r="AK10" s="94">
        <f t="shared" si="7"/>
        <v>3.2671788171554432</v>
      </c>
    </row>
    <row r="11" spans="1:37" ht="12" customHeight="1">
      <c r="A11" s="29">
        <v>41642</v>
      </c>
      <c r="B11" s="116">
        <v>6.5</v>
      </c>
      <c r="C11" s="117">
        <v>5.2</v>
      </c>
      <c r="D11" s="117">
        <v>8.3</v>
      </c>
      <c r="E11" s="117">
        <v>4</v>
      </c>
      <c r="F11" s="119">
        <f t="shared" si="2"/>
        <v>6.15</v>
      </c>
      <c r="G11" s="119">
        <f t="shared" si="8"/>
        <v>80.6511168610753</v>
      </c>
      <c r="H11" s="112">
        <f t="shared" si="3"/>
        <v>3.4190486859229856</v>
      </c>
      <c r="I11" s="161">
        <v>2</v>
      </c>
      <c r="J11" s="113">
        <v>3</v>
      </c>
      <c r="K11" s="113" t="s">
        <v>354</v>
      </c>
      <c r="L11" s="113">
        <v>5</v>
      </c>
      <c r="M11" s="113"/>
      <c r="N11" s="143">
        <v>29.8</v>
      </c>
      <c r="O11" s="114" t="s">
        <v>353</v>
      </c>
      <c r="P11" s="30">
        <v>9.7</v>
      </c>
      <c r="Q11" s="115">
        <v>0</v>
      </c>
      <c r="R11" s="5"/>
      <c r="S11" s="1">
        <v>987.5</v>
      </c>
      <c r="T11" s="157" t="s">
        <v>443</v>
      </c>
      <c r="U11" s="1"/>
      <c r="V11" s="2"/>
      <c r="X11" s="90">
        <v>6.3</v>
      </c>
      <c r="Y11" s="90">
        <v>1.7</v>
      </c>
      <c r="AH11" s="94">
        <f t="shared" si="4"/>
        <v>9.67551615678414</v>
      </c>
      <c r="AI11" s="94">
        <f t="shared" si="5"/>
        <v>8.842111842520199</v>
      </c>
      <c r="AJ11" s="94">
        <f t="shared" si="6"/>
        <v>7.803411842520198</v>
      </c>
      <c r="AK11" s="94">
        <f t="shared" si="7"/>
        <v>3.4190486859229856</v>
      </c>
    </row>
    <row r="12" spans="1:37" ht="12" customHeight="1">
      <c r="A12" s="29">
        <v>41643</v>
      </c>
      <c r="B12" s="116">
        <v>5.3</v>
      </c>
      <c r="C12" s="117">
        <v>5.1</v>
      </c>
      <c r="D12" s="117">
        <v>5.7</v>
      </c>
      <c r="E12" s="117">
        <v>3.9</v>
      </c>
      <c r="F12" s="118">
        <f t="shared" si="2"/>
        <v>4.8</v>
      </c>
      <c r="G12" s="119">
        <f t="shared" si="8"/>
        <v>96.8218248412051</v>
      </c>
      <c r="H12" s="120">
        <f t="shared" si="3"/>
        <v>4.8368225524907995</v>
      </c>
      <c r="I12" s="151">
        <v>1.1</v>
      </c>
      <c r="J12" s="113">
        <v>7</v>
      </c>
      <c r="K12" s="113" t="s">
        <v>354</v>
      </c>
      <c r="L12" s="113">
        <v>2</v>
      </c>
      <c r="M12" s="113"/>
      <c r="N12" s="143">
        <v>10.9</v>
      </c>
      <c r="O12" s="114" t="s">
        <v>351</v>
      </c>
      <c r="P12" s="30">
        <v>0.6</v>
      </c>
      <c r="Q12" s="115">
        <v>0</v>
      </c>
      <c r="R12" s="5"/>
      <c r="S12" s="1">
        <v>988.8</v>
      </c>
      <c r="T12" s="158" t="s">
        <v>266</v>
      </c>
      <c r="U12" s="1"/>
      <c r="V12" s="2"/>
      <c r="X12" s="90">
        <v>6.4</v>
      </c>
      <c r="Y12" s="90">
        <v>1.4</v>
      </c>
      <c r="AH12" s="94">
        <f t="shared" si="4"/>
        <v>8.903891765391034</v>
      </c>
      <c r="AI12" s="94">
        <f t="shared" si="5"/>
        <v>8.780710489137393</v>
      </c>
      <c r="AJ12" s="94">
        <f t="shared" si="6"/>
        <v>8.620910489137392</v>
      </c>
      <c r="AK12" s="94">
        <f t="shared" si="7"/>
        <v>4.8368225524907995</v>
      </c>
    </row>
    <row r="13" spans="1:37" ht="12" customHeight="1">
      <c r="A13" s="29">
        <v>41644</v>
      </c>
      <c r="B13" s="116">
        <v>1.2</v>
      </c>
      <c r="C13" s="117">
        <v>1</v>
      </c>
      <c r="D13" s="117">
        <v>11.2</v>
      </c>
      <c r="E13" s="117">
        <v>0.2</v>
      </c>
      <c r="F13" s="119">
        <f t="shared" si="2"/>
        <v>5.699999999999999</v>
      </c>
      <c r="G13" s="119">
        <f t="shared" si="8"/>
        <v>96.17018205676203</v>
      </c>
      <c r="H13" s="112">
        <f t="shared" si="3"/>
        <v>0.6588108940164801</v>
      </c>
      <c r="I13" s="151">
        <v>-3.1</v>
      </c>
      <c r="J13" s="113">
        <v>4</v>
      </c>
      <c r="K13" s="113" t="s">
        <v>354</v>
      </c>
      <c r="L13" s="113">
        <v>2</v>
      </c>
      <c r="M13" s="113"/>
      <c r="N13" s="143">
        <v>31.7</v>
      </c>
      <c r="O13" s="114" t="s">
        <v>291</v>
      </c>
      <c r="P13" s="30">
        <v>3.3</v>
      </c>
      <c r="Q13" s="115">
        <v>0</v>
      </c>
      <c r="R13" s="5"/>
      <c r="S13" s="1">
        <v>1000.1</v>
      </c>
      <c r="T13" s="158" t="s">
        <v>421</v>
      </c>
      <c r="U13" s="1"/>
      <c r="V13" s="2"/>
      <c r="X13" s="90">
        <v>6.4</v>
      </c>
      <c r="Y13" s="90">
        <v>1.3</v>
      </c>
      <c r="AH13" s="94">
        <f t="shared" si="4"/>
        <v>6.6609578655798565</v>
      </c>
      <c r="AI13" s="94">
        <f t="shared" si="5"/>
        <v>6.565655306052358</v>
      </c>
      <c r="AJ13" s="94">
        <f t="shared" si="6"/>
        <v>6.405855306052358</v>
      </c>
      <c r="AK13" s="94">
        <f t="shared" si="7"/>
        <v>0.6588108940164801</v>
      </c>
    </row>
    <row r="14" spans="1:37" ht="12" customHeight="1">
      <c r="A14" s="29">
        <v>41645</v>
      </c>
      <c r="B14" s="116">
        <v>8.2</v>
      </c>
      <c r="C14" s="117">
        <v>7</v>
      </c>
      <c r="D14" s="117">
        <v>11.3</v>
      </c>
      <c r="E14" s="117">
        <v>1.2</v>
      </c>
      <c r="F14" s="118">
        <f t="shared" si="2"/>
        <v>6.25</v>
      </c>
      <c r="G14" s="119">
        <f t="shared" si="8"/>
        <v>83.309078159157</v>
      </c>
      <c r="H14" s="120">
        <f t="shared" si="3"/>
        <v>5.542422797658735</v>
      </c>
      <c r="I14" s="151">
        <v>7.9</v>
      </c>
      <c r="J14" s="113">
        <v>0</v>
      </c>
      <c r="K14" s="113" t="s">
        <v>267</v>
      </c>
      <c r="L14" s="113">
        <v>5</v>
      </c>
      <c r="M14" s="113"/>
      <c r="N14" s="143">
        <v>31.7</v>
      </c>
      <c r="O14" s="114" t="s">
        <v>422</v>
      </c>
      <c r="P14" s="30">
        <v>2.7</v>
      </c>
      <c r="Q14" s="115">
        <v>0</v>
      </c>
      <c r="R14" s="5"/>
      <c r="S14" s="1">
        <v>988.2</v>
      </c>
      <c r="T14" s="158" t="s">
        <v>414</v>
      </c>
      <c r="U14" s="1"/>
      <c r="V14" s="2"/>
      <c r="X14" s="90">
        <v>6.5</v>
      </c>
      <c r="Y14" s="90">
        <v>1.3</v>
      </c>
      <c r="AH14" s="94">
        <f t="shared" si="4"/>
        <v>10.869456390833992</v>
      </c>
      <c r="AI14" s="94">
        <f t="shared" si="5"/>
        <v>10.014043920115377</v>
      </c>
      <c r="AJ14" s="94">
        <f t="shared" si="6"/>
        <v>9.055243920115377</v>
      </c>
      <c r="AK14" s="94">
        <f t="shared" si="7"/>
        <v>5.542422797658735</v>
      </c>
    </row>
    <row r="15" spans="1:47" ht="12" customHeight="1">
      <c r="A15" s="29">
        <v>41646</v>
      </c>
      <c r="B15" s="116">
        <v>7.4</v>
      </c>
      <c r="C15" s="117">
        <v>6.5</v>
      </c>
      <c r="D15" s="117">
        <v>10.1</v>
      </c>
      <c r="E15" s="117">
        <v>6.3</v>
      </c>
      <c r="F15" s="119">
        <f t="shared" si="2"/>
        <v>8.2</v>
      </c>
      <c r="G15" s="119">
        <f t="shared" si="8"/>
        <v>87.02021173827924</v>
      </c>
      <c r="H15" s="112">
        <f t="shared" si="3"/>
        <v>5.384538172191468</v>
      </c>
      <c r="I15" s="151">
        <v>5</v>
      </c>
      <c r="J15" s="113">
        <v>7</v>
      </c>
      <c r="K15" s="113" t="s">
        <v>354</v>
      </c>
      <c r="L15" s="113">
        <v>4</v>
      </c>
      <c r="M15" s="113"/>
      <c r="N15" s="143">
        <v>35.5</v>
      </c>
      <c r="O15" s="114" t="s">
        <v>422</v>
      </c>
      <c r="P15" s="30">
        <v>0.2</v>
      </c>
      <c r="Q15" s="115">
        <v>0</v>
      </c>
      <c r="R15" s="5"/>
      <c r="S15" s="1">
        <v>996.7</v>
      </c>
      <c r="T15" s="158" t="s">
        <v>308</v>
      </c>
      <c r="U15" s="1"/>
      <c r="V15" s="2"/>
      <c r="X15" s="90">
        <v>6.2</v>
      </c>
      <c r="Y15" s="90">
        <v>1.1</v>
      </c>
      <c r="AH15" s="94">
        <f t="shared" si="4"/>
        <v>10.29234011027384</v>
      </c>
      <c r="AI15" s="94">
        <f t="shared" si="5"/>
        <v>9.67551615678414</v>
      </c>
      <c r="AJ15" s="94">
        <f t="shared" si="6"/>
        <v>8.956416156784138</v>
      </c>
      <c r="AK15" s="94">
        <f t="shared" si="7"/>
        <v>5.384538172191468</v>
      </c>
      <c r="AU15" s="94" t="e">
        <f>W7*(10^(85/(18429.1+(67.53*#REF!)+(0.003*31)))-1)</f>
        <v>#REF!</v>
      </c>
    </row>
    <row r="16" spans="1:47" ht="12" customHeight="1">
      <c r="A16" s="29">
        <v>41647</v>
      </c>
      <c r="B16" s="116">
        <v>7.6</v>
      </c>
      <c r="C16" s="117">
        <v>6.6</v>
      </c>
      <c r="D16" s="117">
        <v>9.6</v>
      </c>
      <c r="E16" s="117">
        <v>5.9</v>
      </c>
      <c r="F16" s="118">
        <f t="shared" si="2"/>
        <v>7.75</v>
      </c>
      <c r="G16" s="119">
        <f t="shared" si="8"/>
        <v>85.71381424843536</v>
      </c>
      <c r="H16" s="120">
        <f t="shared" si="3"/>
        <v>5.363633826592494</v>
      </c>
      <c r="I16" s="151">
        <v>4</v>
      </c>
      <c r="J16" s="113">
        <v>6</v>
      </c>
      <c r="K16" s="113" t="s">
        <v>15</v>
      </c>
      <c r="L16" s="113">
        <v>2</v>
      </c>
      <c r="M16" s="113"/>
      <c r="N16" s="143">
        <v>21.4</v>
      </c>
      <c r="O16" s="114" t="s">
        <v>355</v>
      </c>
      <c r="P16" s="30">
        <v>21.8</v>
      </c>
      <c r="Q16" s="115">
        <v>0</v>
      </c>
      <c r="R16" s="5"/>
      <c r="S16" s="1">
        <v>1011.4</v>
      </c>
      <c r="T16" s="158" t="s">
        <v>12</v>
      </c>
      <c r="U16" s="1"/>
      <c r="V16" s="2"/>
      <c r="X16" s="90">
        <v>6.4</v>
      </c>
      <c r="Y16" s="90">
        <v>1.3</v>
      </c>
      <c r="AH16" s="94">
        <f t="shared" si="4"/>
        <v>10.434027213964692</v>
      </c>
      <c r="AI16" s="94">
        <f t="shared" si="5"/>
        <v>9.742402704808889</v>
      </c>
      <c r="AJ16" s="94">
        <f t="shared" si="6"/>
        <v>8.94340270480889</v>
      </c>
      <c r="AK16" s="94">
        <f t="shared" si="7"/>
        <v>5.363633826592494</v>
      </c>
      <c r="AU16" s="94" t="e">
        <f>W8*(10^(85/(18429.1+(67.53*#REF!)+(0.003*31)))-1)</f>
        <v>#REF!</v>
      </c>
    </row>
    <row r="17" spans="1:47" ht="12" customHeight="1">
      <c r="A17" s="29">
        <v>41648</v>
      </c>
      <c r="B17" s="116">
        <v>4.7</v>
      </c>
      <c r="C17" s="117">
        <v>4.1</v>
      </c>
      <c r="D17" s="117">
        <v>7.6</v>
      </c>
      <c r="E17" s="117">
        <v>4.5</v>
      </c>
      <c r="F17" s="119">
        <f t="shared" si="2"/>
        <v>6.05</v>
      </c>
      <c r="G17" s="119">
        <f t="shared" si="8"/>
        <v>90.26605847411462</v>
      </c>
      <c r="H17" s="112">
        <f t="shared" si="3"/>
        <v>3.244545627588718</v>
      </c>
      <c r="I17" s="151">
        <v>3.5</v>
      </c>
      <c r="J17" s="113">
        <v>5</v>
      </c>
      <c r="K17" s="113" t="s">
        <v>309</v>
      </c>
      <c r="L17" s="113">
        <v>5</v>
      </c>
      <c r="M17" s="113"/>
      <c r="N17" s="143">
        <v>24.7</v>
      </c>
      <c r="O17" s="114" t="s">
        <v>15</v>
      </c>
      <c r="P17" s="30">
        <v>1.2</v>
      </c>
      <c r="Q17" s="115">
        <v>0</v>
      </c>
      <c r="R17" s="5"/>
      <c r="S17" s="1">
        <v>1002.4</v>
      </c>
      <c r="T17" s="158" t="s">
        <v>474</v>
      </c>
      <c r="U17" s="1"/>
      <c r="V17" s="2"/>
      <c r="X17" s="90">
        <v>6.5</v>
      </c>
      <c r="Y17" s="90">
        <v>1.4</v>
      </c>
      <c r="AH17" s="94">
        <f t="shared" si="4"/>
        <v>8.538851061383744</v>
      </c>
      <c r="AI17" s="94">
        <f t="shared" si="5"/>
        <v>8.187084292086206</v>
      </c>
      <c r="AJ17" s="94">
        <f t="shared" si="6"/>
        <v>7.707684292086206</v>
      </c>
      <c r="AK17" s="94">
        <f t="shared" si="7"/>
        <v>3.244545627588718</v>
      </c>
      <c r="AU17" s="94">
        <f aca="true" t="shared" si="9" ref="AU17:AU24">W9*(10^(85/(18429.1+(67.53*B9)+(0.003*31)))-1)</f>
        <v>0</v>
      </c>
    </row>
    <row r="18" spans="1:47" ht="12" customHeight="1">
      <c r="A18" s="29">
        <v>41649</v>
      </c>
      <c r="B18" s="116">
        <v>1.3</v>
      </c>
      <c r="C18" s="117">
        <v>1</v>
      </c>
      <c r="D18" s="117">
        <v>7.4</v>
      </c>
      <c r="E18" s="117">
        <v>0.6</v>
      </c>
      <c r="F18" s="118">
        <f t="shared" si="2"/>
        <v>4</v>
      </c>
      <c r="G18" s="119">
        <f t="shared" si="8"/>
        <v>94.28965259028477</v>
      </c>
      <c r="H18" s="120">
        <f t="shared" si="3"/>
        <v>0.485383760284044</v>
      </c>
      <c r="I18" s="151">
        <v>-5</v>
      </c>
      <c r="J18" s="113">
        <v>4</v>
      </c>
      <c r="K18" s="113" t="s">
        <v>291</v>
      </c>
      <c r="L18" s="113">
        <v>2</v>
      </c>
      <c r="M18" s="113"/>
      <c r="N18" s="143">
        <v>16.3</v>
      </c>
      <c r="O18" s="114" t="s">
        <v>355</v>
      </c>
      <c r="P18" s="30">
        <v>3.6</v>
      </c>
      <c r="Q18" s="115">
        <v>0</v>
      </c>
      <c r="R18" s="5"/>
      <c r="S18" s="1">
        <v>1012.6</v>
      </c>
      <c r="T18" s="158" t="s">
        <v>233</v>
      </c>
      <c r="U18" s="1"/>
      <c r="V18" s="2"/>
      <c r="X18" s="90">
        <v>6.7</v>
      </c>
      <c r="Y18" s="90">
        <v>1.4</v>
      </c>
      <c r="AH18" s="94">
        <f t="shared" si="4"/>
        <v>6.709066299714163</v>
      </c>
      <c r="AI18" s="94">
        <f t="shared" si="5"/>
        <v>6.565655306052358</v>
      </c>
      <c r="AJ18" s="94">
        <f t="shared" si="6"/>
        <v>6.325955306052358</v>
      </c>
      <c r="AK18" s="94">
        <f t="shared" si="7"/>
        <v>0.485383760284044</v>
      </c>
      <c r="AU18" s="94">
        <f t="shared" si="9"/>
        <v>0</v>
      </c>
    </row>
    <row r="19" spans="1:47" ht="12" customHeight="1">
      <c r="A19" s="29">
        <v>41650</v>
      </c>
      <c r="B19" s="116">
        <v>1.8</v>
      </c>
      <c r="C19" s="117">
        <v>1.6</v>
      </c>
      <c r="D19" s="117">
        <v>6.7</v>
      </c>
      <c r="E19" s="117">
        <v>1.3</v>
      </c>
      <c r="F19" s="119">
        <f t="shared" si="2"/>
        <v>4</v>
      </c>
      <c r="G19" s="119">
        <f t="shared" si="8"/>
        <v>96.27843329759386</v>
      </c>
      <c r="H19" s="112">
        <f t="shared" si="3"/>
        <v>1.271741155218525</v>
      </c>
      <c r="I19" s="151">
        <v>-2.5</v>
      </c>
      <c r="J19" s="113">
        <v>3</v>
      </c>
      <c r="K19" s="113" t="s">
        <v>355</v>
      </c>
      <c r="L19" s="113">
        <v>1</v>
      </c>
      <c r="M19" s="113"/>
      <c r="N19" s="143">
        <v>21</v>
      </c>
      <c r="O19" s="114" t="s">
        <v>422</v>
      </c>
      <c r="P19" s="30">
        <v>0</v>
      </c>
      <c r="Q19" s="115">
        <v>0</v>
      </c>
      <c r="R19" s="5"/>
      <c r="S19" s="1">
        <v>1017</v>
      </c>
      <c r="T19" s="158" t="s">
        <v>132</v>
      </c>
      <c r="U19" s="1"/>
      <c r="V19" s="2"/>
      <c r="X19" s="90">
        <v>6.3</v>
      </c>
      <c r="Y19" s="90">
        <v>1.4</v>
      </c>
      <c r="AH19" s="94">
        <f t="shared" si="4"/>
        <v>6.954247317684119</v>
      </c>
      <c r="AI19" s="94">
        <f t="shared" si="5"/>
        <v>6.855240365106215</v>
      </c>
      <c r="AJ19" s="94">
        <f t="shared" si="6"/>
        <v>6.695440365106215</v>
      </c>
      <c r="AK19" s="94">
        <f t="shared" si="7"/>
        <v>1.271741155218525</v>
      </c>
      <c r="AU19" s="94">
        <f t="shared" si="9"/>
        <v>0</v>
      </c>
    </row>
    <row r="20" spans="1:47" ht="12" customHeight="1">
      <c r="A20" s="29">
        <v>41651</v>
      </c>
      <c r="B20" s="116">
        <v>0</v>
      </c>
      <c r="C20" s="117">
        <v>-0.2</v>
      </c>
      <c r="D20" s="117">
        <v>7.4</v>
      </c>
      <c r="E20" s="117">
        <v>-1.5</v>
      </c>
      <c r="F20" s="118">
        <f t="shared" si="2"/>
        <v>2.95</v>
      </c>
      <c r="G20" s="119">
        <f t="shared" si="8"/>
        <v>96.19698152266052</v>
      </c>
      <c r="H20" s="120">
        <f t="shared" si="3"/>
        <v>-0.5319868187855642</v>
      </c>
      <c r="I20" s="151">
        <v>-6.8</v>
      </c>
      <c r="J20" s="113">
        <v>4</v>
      </c>
      <c r="K20" s="113" t="s">
        <v>352</v>
      </c>
      <c r="L20" s="113">
        <v>3</v>
      </c>
      <c r="M20" s="113"/>
      <c r="N20" s="143">
        <v>21.4</v>
      </c>
      <c r="O20" s="114" t="s">
        <v>229</v>
      </c>
      <c r="P20" s="30">
        <v>2.6</v>
      </c>
      <c r="Q20" s="115">
        <v>0</v>
      </c>
      <c r="R20" s="5"/>
      <c r="S20" s="1">
        <v>1018.6</v>
      </c>
      <c r="T20" s="157" t="s">
        <v>133</v>
      </c>
      <c r="U20" s="1"/>
      <c r="V20" s="2"/>
      <c r="X20" s="90">
        <v>6.1</v>
      </c>
      <c r="Y20" s="90">
        <v>1</v>
      </c>
      <c r="AH20" s="94">
        <f t="shared" si="4"/>
        <v>6.107</v>
      </c>
      <c r="AI20" s="94">
        <f t="shared" si="5"/>
        <v>6.0187496615888785</v>
      </c>
      <c r="AJ20" s="94">
        <f t="shared" si="6"/>
        <v>5.874749661588878</v>
      </c>
      <c r="AK20" s="94">
        <f t="shared" si="7"/>
        <v>-0.5319868187855642</v>
      </c>
      <c r="AU20" s="94">
        <f t="shared" si="9"/>
        <v>0</v>
      </c>
    </row>
    <row r="21" spans="1:47" ht="12" customHeight="1">
      <c r="A21" s="29">
        <v>41652</v>
      </c>
      <c r="B21" s="116">
        <v>3</v>
      </c>
      <c r="C21" s="117">
        <v>2.6</v>
      </c>
      <c r="D21" s="117">
        <v>7.7</v>
      </c>
      <c r="E21" s="117">
        <v>0</v>
      </c>
      <c r="F21" s="119">
        <f t="shared" si="2"/>
        <v>3.85</v>
      </c>
      <c r="G21" s="119">
        <f t="shared" si="8"/>
        <v>92.97920107072872</v>
      </c>
      <c r="H21" s="112">
        <f t="shared" si="3"/>
        <v>1.9780188908969125</v>
      </c>
      <c r="I21" s="151">
        <v>-1.5</v>
      </c>
      <c r="J21" s="113">
        <v>0</v>
      </c>
      <c r="K21" s="113" t="s">
        <v>291</v>
      </c>
      <c r="L21" s="113">
        <v>3</v>
      </c>
      <c r="M21" s="113"/>
      <c r="N21" s="143">
        <v>22.2</v>
      </c>
      <c r="O21" s="114" t="s">
        <v>309</v>
      </c>
      <c r="P21" s="30">
        <v>1.1</v>
      </c>
      <c r="Q21" s="115">
        <v>0</v>
      </c>
      <c r="R21" s="5"/>
      <c r="S21" s="1">
        <v>1004.4</v>
      </c>
      <c r="T21" s="158" t="s">
        <v>438</v>
      </c>
      <c r="U21" s="1"/>
      <c r="V21" s="2"/>
      <c r="X21" s="90">
        <v>6.3</v>
      </c>
      <c r="Y21" s="90">
        <v>0.8</v>
      </c>
      <c r="AH21" s="94">
        <f t="shared" si="4"/>
        <v>7.575279131016056</v>
      </c>
      <c r="AI21" s="94">
        <f t="shared" si="5"/>
        <v>7.36303401489637</v>
      </c>
      <c r="AJ21" s="94">
        <f t="shared" si="6"/>
        <v>7.04343401489637</v>
      </c>
      <c r="AK21" s="94">
        <f t="shared" si="7"/>
        <v>1.9780188908969125</v>
      </c>
      <c r="AU21" s="94">
        <f t="shared" si="9"/>
        <v>0</v>
      </c>
    </row>
    <row r="22" spans="1:47" ht="12" customHeight="1">
      <c r="A22" s="29">
        <v>41653</v>
      </c>
      <c r="B22" s="116">
        <v>0.5</v>
      </c>
      <c r="C22" s="117">
        <v>0.4</v>
      </c>
      <c r="D22" s="117">
        <v>8.5</v>
      </c>
      <c r="E22" s="117">
        <v>-0.4</v>
      </c>
      <c r="F22" s="118">
        <f t="shared" si="2"/>
        <v>4.05</v>
      </c>
      <c r="G22" s="119">
        <f t="shared" si="8"/>
        <v>98.01643784354042</v>
      </c>
      <c r="H22" s="120">
        <f t="shared" si="3"/>
        <v>0.223655350913806</v>
      </c>
      <c r="I22" s="151">
        <v>-4.9</v>
      </c>
      <c r="J22" s="113">
        <v>1</v>
      </c>
      <c r="K22" s="113" t="s">
        <v>309</v>
      </c>
      <c r="L22" s="113">
        <v>2</v>
      </c>
      <c r="M22" s="113"/>
      <c r="N22" s="143">
        <v>16.5</v>
      </c>
      <c r="O22" s="114" t="s">
        <v>355</v>
      </c>
      <c r="P22" s="30">
        <v>6.9</v>
      </c>
      <c r="Q22" s="115">
        <v>0</v>
      </c>
      <c r="R22" s="5"/>
      <c r="S22" s="1">
        <v>1002.9</v>
      </c>
      <c r="T22" s="157" t="s">
        <v>439</v>
      </c>
      <c r="U22" s="1"/>
      <c r="V22" s="2"/>
      <c r="X22" s="90">
        <v>6.3</v>
      </c>
      <c r="Y22" s="90">
        <v>0.9</v>
      </c>
      <c r="AH22" s="94">
        <f t="shared" si="4"/>
        <v>6.332654997374652</v>
      </c>
      <c r="AI22" s="94">
        <f t="shared" si="5"/>
        <v>6.286942849347582</v>
      </c>
      <c r="AJ22" s="94">
        <f t="shared" si="6"/>
        <v>6.207042849347582</v>
      </c>
      <c r="AK22" s="94">
        <f t="shared" si="7"/>
        <v>0.223655350913806</v>
      </c>
      <c r="AU22" s="94">
        <f t="shared" si="9"/>
        <v>0</v>
      </c>
    </row>
    <row r="23" spans="1:47" ht="12" customHeight="1">
      <c r="A23" s="29">
        <v>41654</v>
      </c>
      <c r="B23" s="116">
        <v>8.5</v>
      </c>
      <c r="C23" s="117">
        <v>8.4</v>
      </c>
      <c r="D23" s="117">
        <v>10.8</v>
      </c>
      <c r="E23" s="117">
        <v>0.5</v>
      </c>
      <c r="F23" s="119">
        <f t="shared" si="2"/>
        <v>5.65</v>
      </c>
      <c r="G23" s="119">
        <f t="shared" si="8"/>
        <v>98.60364955423353</v>
      </c>
      <c r="H23" s="112">
        <f t="shared" si="3"/>
        <v>8.29280304790015</v>
      </c>
      <c r="I23" s="151">
        <v>2.9</v>
      </c>
      <c r="J23" s="113">
        <v>8</v>
      </c>
      <c r="K23" s="113" t="s">
        <v>354</v>
      </c>
      <c r="L23" s="113">
        <v>3</v>
      </c>
      <c r="M23" s="113"/>
      <c r="N23" s="143">
        <v>18.4</v>
      </c>
      <c r="O23" s="114" t="s">
        <v>291</v>
      </c>
      <c r="P23" s="30">
        <v>7.8</v>
      </c>
      <c r="Q23" s="121">
        <v>0</v>
      </c>
      <c r="R23" s="5"/>
      <c r="S23" s="1">
        <v>996.1</v>
      </c>
      <c r="T23" s="157" t="s">
        <v>23</v>
      </c>
      <c r="U23" s="1"/>
      <c r="V23" s="2"/>
      <c r="X23" s="90">
        <v>6.4</v>
      </c>
      <c r="Y23" s="90">
        <v>1.3</v>
      </c>
      <c r="AH23" s="94">
        <f t="shared" si="4"/>
        <v>11.093113863278093</v>
      </c>
      <c r="AI23" s="94">
        <f t="shared" si="5"/>
        <v>11.018115118398828</v>
      </c>
      <c r="AJ23" s="94">
        <f t="shared" si="6"/>
        <v>10.938215118398828</v>
      </c>
      <c r="AK23" s="94">
        <f t="shared" si="7"/>
        <v>8.29280304790015</v>
      </c>
      <c r="AU23" s="94">
        <f t="shared" si="9"/>
        <v>0</v>
      </c>
    </row>
    <row r="24" spans="1:47" ht="12" customHeight="1">
      <c r="A24" s="29">
        <v>41655</v>
      </c>
      <c r="B24" s="116">
        <v>5</v>
      </c>
      <c r="C24" s="117">
        <v>4.7</v>
      </c>
      <c r="D24" s="117">
        <v>8.5</v>
      </c>
      <c r="E24" s="117">
        <v>4.8</v>
      </c>
      <c r="F24" s="118">
        <f t="shared" si="2"/>
        <v>6.65</v>
      </c>
      <c r="G24" s="119">
        <f t="shared" si="8"/>
        <v>95.17718108435255</v>
      </c>
      <c r="H24" s="120">
        <f t="shared" si="3"/>
        <v>4.293579772897711</v>
      </c>
      <c r="I24" s="151">
        <v>3</v>
      </c>
      <c r="J24" s="113">
        <v>2</v>
      </c>
      <c r="K24" s="113" t="s">
        <v>291</v>
      </c>
      <c r="L24" s="113">
        <v>3</v>
      </c>
      <c r="M24" s="113"/>
      <c r="N24" s="143">
        <v>18.9</v>
      </c>
      <c r="O24" s="114" t="s">
        <v>353</v>
      </c>
      <c r="P24" s="30">
        <v>2</v>
      </c>
      <c r="Q24" s="121">
        <v>0</v>
      </c>
      <c r="R24" s="5"/>
      <c r="S24" s="1">
        <v>989.4</v>
      </c>
      <c r="T24" s="157" t="s">
        <v>430</v>
      </c>
      <c r="U24" s="1"/>
      <c r="V24" s="2"/>
      <c r="X24" s="90">
        <v>6.1</v>
      </c>
      <c r="Y24" s="90">
        <v>1.3</v>
      </c>
      <c r="AH24" s="94">
        <f t="shared" si="4"/>
        <v>8.719685713352307</v>
      </c>
      <c r="AI24" s="94">
        <f t="shared" si="5"/>
        <v>8.538851061383744</v>
      </c>
      <c r="AJ24" s="94">
        <f t="shared" si="6"/>
        <v>8.299151061383744</v>
      </c>
      <c r="AK24" s="94">
        <f t="shared" si="7"/>
        <v>4.293579772897711</v>
      </c>
      <c r="AU24" s="94">
        <f t="shared" si="9"/>
        <v>0</v>
      </c>
    </row>
    <row r="25" spans="1:37" ht="12" customHeight="1">
      <c r="A25" s="29">
        <v>41656</v>
      </c>
      <c r="B25" s="116">
        <v>5.6</v>
      </c>
      <c r="C25" s="117">
        <v>5.1</v>
      </c>
      <c r="D25" s="117">
        <v>8.1</v>
      </c>
      <c r="E25" s="117">
        <v>4.8</v>
      </c>
      <c r="F25" s="119">
        <f t="shared" si="2"/>
        <v>6.449999999999999</v>
      </c>
      <c r="G25" s="119">
        <f t="shared" si="8"/>
        <v>92.18708999354499</v>
      </c>
      <c r="H25" s="112">
        <f t="shared" si="3"/>
        <v>4.433867764682012</v>
      </c>
      <c r="I25" s="151">
        <v>3.1</v>
      </c>
      <c r="J25" s="139">
        <v>6</v>
      </c>
      <c r="K25" s="113" t="s">
        <v>355</v>
      </c>
      <c r="L25" s="139">
        <v>4</v>
      </c>
      <c r="M25" s="113"/>
      <c r="N25" s="143">
        <v>15.7</v>
      </c>
      <c r="O25" s="114" t="s">
        <v>353</v>
      </c>
      <c r="P25" s="30">
        <v>0.7</v>
      </c>
      <c r="Q25" s="121">
        <v>0</v>
      </c>
      <c r="R25" s="5"/>
      <c r="S25" s="1">
        <v>986.3</v>
      </c>
      <c r="T25" s="158" t="s">
        <v>34</v>
      </c>
      <c r="U25" s="1"/>
      <c r="V25" s="2"/>
      <c r="X25" s="90">
        <v>6</v>
      </c>
      <c r="Y25" s="90">
        <v>1.1</v>
      </c>
      <c r="AH25" s="94">
        <f t="shared" si="4"/>
        <v>9.091522999287918</v>
      </c>
      <c r="AI25" s="94">
        <f t="shared" si="5"/>
        <v>8.780710489137393</v>
      </c>
      <c r="AJ25" s="94">
        <f t="shared" si="6"/>
        <v>8.381210489137393</v>
      </c>
      <c r="AK25" s="94">
        <f t="shared" si="7"/>
        <v>4.433867764682012</v>
      </c>
    </row>
    <row r="26" spans="1:37" ht="12" customHeight="1">
      <c r="A26" s="29">
        <v>41657</v>
      </c>
      <c r="B26" s="116">
        <v>7.3</v>
      </c>
      <c r="C26" s="117">
        <v>7.1</v>
      </c>
      <c r="D26" s="117">
        <v>8.6</v>
      </c>
      <c r="E26" s="117">
        <v>2.8</v>
      </c>
      <c r="F26" s="118">
        <f t="shared" si="2"/>
        <v>5.699999999999999</v>
      </c>
      <c r="G26" s="119">
        <f t="shared" si="8"/>
        <v>97.07550396381312</v>
      </c>
      <c r="H26" s="120">
        <f t="shared" si="3"/>
        <v>6.867289174668637</v>
      </c>
      <c r="I26" s="151">
        <v>-1.2</v>
      </c>
      <c r="J26" s="113">
        <v>8</v>
      </c>
      <c r="K26" s="113" t="s">
        <v>353</v>
      </c>
      <c r="L26" s="139" t="s">
        <v>431</v>
      </c>
      <c r="M26" s="113"/>
      <c r="N26" s="143">
        <v>22.8</v>
      </c>
      <c r="O26" s="114" t="s">
        <v>229</v>
      </c>
      <c r="P26" s="30">
        <v>1.7</v>
      </c>
      <c r="Q26" s="121">
        <v>0</v>
      </c>
      <c r="R26" s="5"/>
      <c r="S26" s="1">
        <v>989.5</v>
      </c>
      <c r="T26" s="158" t="s">
        <v>281</v>
      </c>
      <c r="U26" s="1"/>
      <c r="V26" s="2"/>
      <c r="X26" s="90">
        <v>6.4</v>
      </c>
      <c r="Y26" s="90">
        <v>0.9</v>
      </c>
      <c r="AH26" s="94">
        <f t="shared" si="4"/>
        <v>10.22213458915475</v>
      </c>
      <c r="AI26" s="94">
        <f t="shared" si="5"/>
        <v>10.082988668281233</v>
      </c>
      <c r="AJ26" s="94">
        <f t="shared" si="6"/>
        <v>9.923188668281233</v>
      </c>
      <c r="AK26" s="94">
        <f t="shared" si="7"/>
        <v>6.867289174668637</v>
      </c>
    </row>
    <row r="27" spans="1:37" ht="12" customHeight="1">
      <c r="A27" s="29">
        <v>41658</v>
      </c>
      <c r="B27" s="116">
        <v>5.1</v>
      </c>
      <c r="C27" s="117">
        <v>4.8</v>
      </c>
      <c r="D27" s="117">
        <v>7.9</v>
      </c>
      <c r="E27" s="117">
        <v>4.9</v>
      </c>
      <c r="F27" s="119">
        <f t="shared" si="2"/>
        <v>6.4</v>
      </c>
      <c r="G27" s="119">
        <f t="shared" si="8"/>
        <v>95.19796809476723</v>
      </c>
      <c r="H27" s="120">
        <f t="shared" si="3"/>
        <v>4.396115942197546</v>
      </c>
      <c r="I27" s="151">
        <v>3.4</v>
      </c>
      <c r="J27" s="113">
        <v>6</v>
      </c>
      <c r="K27" s="113" t="s">
        <v>15</v>
      </c>
      <c r="L27" s="113">
        <v>2</v>
      </c>
      <c r="M27" s="113"/>
      <c r="N27" s="143">
        <v>15.1</v>
      </c>
      <c r="O27" s="114" t="s">
        <v>422</v>
      </c>
      <c r="P27" s="30">
        <v>0</v>
      </c>
      <c r="Q27" s="121">
        <v>0</v>
      </c>
      <c r="R27" s="5"/>
      <c r="S27" s="1">
        <v>992.2</v>
      </c>
      <c r="T27" s="157" t="s">
        <v>500</v>
      </c>
      <c r="U27" s="1"/>
      <c r="V27" s="2"/>
      <c r="X27" s="90">
        <v>6.3</v>
      </c>
      <c r="Y27" s="90">
        <v>1.3</v>
      </c>
      <c r="AH27" s="94">
        <f t="shared" si="4"/>
        <v>8.780710489137393</v>
      </c>
      <c r="AI27" s="94">
        <f t="shared" si="5"/>
        <v>8.598757969942895</v>
      </c>
      <c r="AJ27" s="94">
        <f t="shared" si="6"/>
        <v>8.359057969942896</v>
      </c>
      <c r="AK27" s="94">
        <f t="shared" si="7"/>
        <v>4.396115942197546</v>
      </c>
    </row>
    <row r="28" spans="1:37" ht="12" customHeight="1">
      <c r="A28" s="29">
        <v>41659</v>
      </c>
      <c r="B28" s="116">
        <v>-1</v>
      </c>
      <c r="C28" s="117">
        <v>-1.3</v>
      </c>
      <c r="D28" s="117">
        <v>4.6</v>
      </c>
      <c r="E28" s="117">
        <v>-1.8</v>
      </c>
      <c r="F28" s="118">
        <f t="shared" si="2"/>
        <v>1.4</v>
      </c>
      <c r="G28" s="119">
        <f t="shared" si="8"/>
        <v>94.01647141534335</v>
      </c>
      <c r="H28" s="120">
        <f t="shared" si="3"/>
        <v>-1.838417113602377</v>
      </c>
      <c r="I28" s="151">
        <v>-7.1</v>
      </c>
      <c r="J28" s="164">
        <v>0</v>
      </c>
      <c r="K28" s="113" t="s">
        <v>282</v>
      </c>
      <c r="L28" s="113">
        <v>0</v>
      </c>
      <c r="M28" s="113"/>
      <c r="N28" s="143">
        <v>5.4</v>
      </c>
      <c r="O28" s="114" t="s">
        <v>501</v>
      </c>
      <c r="P28" s="122">
        <v>0</v>
      </c>
      <c r="Q28" s="121">
        <v>0</v>
      </c>
      <c r="R28" s="5"/>
      <c r="S28" s="1">
        <v>1007.5</v>
      </c>
      <c r="T28" s="157" t="s">
        <v>320</v>
      </c>
      <c r="U28" s="1"/>
      <c r="V28" s="2"/>
      <c r="X28" s="90">
        <v>6.3</v>
      </c>
      <c r="Y28" s="90">
        <v>1.2</v>
      </c>
      <c r="AH28" s="94">
        <f t="shared" si="4"/>
        <v>5.676929151302562</v>
      </c>
      <c r="AI28" s="94">
        <f t="shared" si="5"/>
        <v>5.553248472803667</v>
      </c>
      <c r="AJ28" s="94">
        <f t="shared" si="6"/>
        <v>5.337248472803667</v>
      </c>
      <c r="AK28" s="94">
        <f t="shared" si="7"/>
        <v>-1.838417113602377</v>
      </c>
    </row>
    <row r="29" spans="1:37" ht="12" customHeight="1">
      <c r="A29" s="29">
        <v>41660</v>
      </c>
      <c r="B29" s="116">
        <v>-0.2</v>
      </c>
      <c r="C29" s="117">
        <v>-0.3</v>
      </c>
      <c r="D29" s="117">
        <v>6.5</v>
      </c>
      <c r="E29" s="117">
        <v>-1</v>
      </c>
      <c r="F29" s="119">
        <f t="shared" si="2"/>
        <v>2.75</v>
      </c>
      <c r="G29" s="119">
        <f t="shared" si="8"/>
        <v>98.07766657285418</v>
      </c>
      <c r="H29" s="112">
        <f t="shared" si="3"/>
        <v>-0.4661787936977419</v>
      </c>
      <c r="I29" s="151">
        <v>-4.9</v>
      </c>
      <c r="J29" s="113">
        <v>4</v>
      </c>
      <c r="K29" s="113" t="s">
        <v>291</v>
      </c>
      <c r="L29" s="113">
        <v>2</v>
      </c>
      <c r="M29" s="113"/>
      <c r="N29" s="143">
        <v>18.9</v>
      </c>
      <c r="O29" s="114" t="s">
        <v>353</v>
      </c>
      <c r="P29" s="122">
        <v>6.6</v>
      </c>
      <c r="Q29" s="121">
        <v>0</v>
      </c>
      <c r="R29" s="5"/>
      <c r="S29" s="1">
        <v>1009.6</v>
      </c>
      <c r="T29" s="157" t="s">
        <v>345</v>
      </c>
      <c r="U29" s="1"/>
      <c r="V29" s="2"/>
      <c r="X29" s="90">
        <v>6.4</v>
      </c>
      <c r="Y29" s="90">
        <v>1.3</v>
      </c>
      <c r="AH29" s="94">
        <f t="shared" si="4"/>
        <v>6.0187496615888785</v>
      </c>
      <c r="AI29" s="94">
        <f t="shared" si="5"/>
        <v>5.97504922494793</v>
      </c>
      <c r="AJ29" s="94">
        <f t="shared" si="6"/>
        <v>5.90304922494793</v>
      </c>
      <c r="AK29" s="94">
        <f t="shared" si="7"/>
        <v>-0.4661787936977419</v>
      </c>
    </row>
    <row r="30" spans="1:37" ht="12" customHeight="1">
      <c r="A30" s="29">
        <v>41661</v>
      </c>
      <c r="B30" s="116">
        <v>6</v>
      </c>
      <c r="C30" s="117">
        <v>5.9</v>
      </c>
      <c r="D30" s="117">
        <v>9</v>
      </c>
      <c r="E30" s="117">
        <v>-0.2</v>
      </c>
      <c r="F30" s="118">
        <f t="shared" si="2"/>
        <v>4.4</v>
      </c>
      <c r="G30" s="119">
        <f t="shared" si="8"/>
        <v>98.45528456907779</v>
      </c>
      <c r="H30" s="120">
        <f t="shared" si="3"/>
        <v>5.775244417418902</v>
      </c>
      <c r="I30" s="151">
        <v>5</v>
      </c>
      <c r="J30" s="113">
        <v>8</v>
      </c>
      <c r="K30" s="113" t="s">
        <v>353</v>
      </c>
      <c r="L30" s="139" t="s">
        <v>321</v>
      </c>
      <c r="M30" s="113"/>
      <c r="N30" s="143">
        <v>19.1</v>
      </c>
      <c r="O30" s="114" t="s">
        <v>353</v>
      </c>
      <c r="P30" s="123">
        <v>1.5</v>
      </c>
      <c r="Q30" s="121">
        <v>0</v>
      </c>
      <c r="R30" s="5"/>
      <c r="S30" s="1">
        <v>1003.7</v>
      </c>
      <c r="T30" s="157" t="s">
        <v>463</v>
      </c>
      <c r="U30" s="1"/>
      <c r="V30" s="2"/>
      <c r="X30" s="90">
        <v>6.3</v>
      </c>
      <c r="Y30" s="90">
        <v>1.5</v>
      </c>
      <c r="AH30" s="94">
        <f t="shared" si="4"/>
        <v>9.347120306962537</v>
      </c>
      <c r="AI30" s="94">
        <f t="shared" si="5"/>
        <v>9.282633897234025</v>
      </c>
      <c r="AJ30" s="94">
        <f t="shared" si="6"/>
        <v>9.202733897234024</v>
      </c>
      <c r="AK30" s="94">
        <f t="shared" si="7"/>
        <v>5.775244417418902</v>
      </c>
    </row>
    <row r="31" spans="1:37" ht="12" customHeight="1">
      <c r="A31" s="29">
        <v>41662</v>
      </c>
      <c r="B31" s="116">
        <v>3.6</v>
      </c>
      <c r="C31" s="117">
        <v>3.5</v>
      </c>
      <c r="D31" s="117">
        <v>7.6</v>
      </c>
      <c r="E31" s="117">
        <v>2.2</v>
      </c>
      <c r="F31" s="119">
        <f t="shared" si="2"/>
        <v>4.9</v>
      </c>
      <c r="G31" s="119">
        <f t="shared" si="8"/>
        <v>98.28551290449003</v>
      </c>
      <c r="H31" s="112">
        <f t="shared" si="3"/>
        <v>3.3552179583626653</v>
      </c>
      <c r="I31" s="151">
        <v>-2.5</v>
      </c>
      <c r="J31" s="113">
        <v>5</v>
      </c>
      <c r="K31" s="113" t="s">
        <v>422</v>
      </c>
      <c r="L31" s="113">
        <v>2</v>
      </c>
      <c r="M31" s="113"/>
      <c r="N31" s="143">
        <v>27.4</v>
      </c>
      <c r="O31" s="114" t="s">
        <v>309</v>
      </c>
      <c r="P31" s="123">
        <v>1</v>
      </c>
      <c r="Q31" s="121">
        <v>0</v>
      </c>
      <c r="R31" s="5"/>
      <c r="S31" s="1">
        <v>1008.3</v>
      </c>
      <c r="T31" s="157" t="s">
        <v>428</v>
      </c>
      <c r="U31" s="1"/>
      <c r="V31" s="2"/>
      <c r="X31" s="90">
        <v>6.1</v>
      </c>
      <c r="Y31" s="90">
        <v>1.2</v>
      </c>
      <c r="AH31" s="94">
        <f t="shared" si="4"/>
        <v>7.903784318055541</v>
      </c>
      <c r="AI31" s="94">
        <f t="shared" si="5"/>
        <v>7.848174955865539</v>
      </c>
      <c r="AJ31" s="94">
        <f t="shared" si="6"/>
        <v>7.768274955865539</v>
      </c>
      <c r="AK31" s="94">
        <f t="shared" si="7"/>
        <v>3.3552179583626653</v>
      </c>
    </row>
    <row r="32" spans="1:37" ht="12" customHeight="1">
      <c r="A32" s="29">
        <v>41663</v>
      </c>
      <c r="B32" s="116">
        <v>2.6</v>
      </c>
      <c r="C32" s="117">
        <v>2.4</v>
      </c>
      <c r="D32" s="117">
        <v>6.7</v>
      </c>
      <c r="E32" s="117">
        <v>-0.3</v>
      </c>
      <c r="F32" s="118">
        <f t="shared" si="2"/>
        <v>3.2</v>
      </c>
      <c r="G32" s="119">
        <f t="shared" si="8"/>
        <v>96.41535838232849</v>
      </c>
      <c r="H32" s="120">
        <f t="shared" si="3"/>
        <v>2.0881136194865046</v>
      </c>
      <c r="I32" s="151">
        <v>-5.2</v>
      </c>
      <c r="J32" s="113">
        <v>8</v>
      </c>
      <c r="K32" s="113" t="s">
        <v>229</v>
      </c>
      <c r="L32" s="113">
        <v>3</v>
      </c>
      <c r="M32" s="113"/>
      <c r="N32" s="143">
        <v>18.2</v>
      </c>
      <c r="O32" s="114" t="s">
        <v>229</v>
      </c>
      <c r="P32" s="30">
        <v>9.5</v>
      </c>
      <c r="Q32" s="121">
        <v>0</v>
      </c>
      <c r="R32" s="5"/>
      <c r="S32" s="1">
        <v>1012.4</v>
      </c>
      <c r="T32" s="157" t="s">
        <v>170</v>
      </c>
      <c r="U32" s="1"/>
      <c r="V32" s="2"/>
      <c r="X32" s="90">
        <v>6.2</v>
      </c>
      <c r="Y32" s="90">
        <v>1.2</v>
      </c>
      <c r="AH32" s="94">
        <f t="shared" si="4"/>
        <v>7.36303401489637</v>
      </c>
      <c r="AI32" s="94">
        <f t="shared" si="5"/>
        <v>7.258895633275086</v>
      </c>
      <c r="AJ32" s="94">
        <f t="shared" si="6"/>
        <v>7.099095633275086</v>
      </c>
      <c r="AK32" s="94">
        <f t="shared" si="7"/>
        <v>2.0881136194865046</v>
      </c>
    </row>
    <row r="33" spans="1:37" ht="12" customHeight="1">
      <c r="A33" s="29">
        <v>41664</v>
      </c>
      <c r="B33" s="116">
        <v>6</v>
      </c>
      <c r="C33" s="117">
        <v>5.8</v>
      </c>
      <c r="D33" s="117">
        <v>10</v>
      </c>
      <c r="E33" s="117">
        <v>2.6</v>
      </c>
      <c r="F33" s="119">
        <f t="shared" si="2"/>
        <v>6.3</v>
      </c>
      <c r="G33" s="119">
        <f t="shared" si="8"/>
        <v>96.91477102710422</v>
      </c>
      <c r="H33" s="112">
        <f t="shared" si="3"/>
        <v>5.547980537116311</v>
      </c>
      <c r="I33" s="151">
        <v>-0.6</v>
      </c>
      <c r="J33" s="113">
        <v>7</v>
      </c>
      <c r="K33" s="113" t="s">
        <v>422</v>
      </c>
      <c r="L33" s="139" t="s">
        <v>321</v>
      </c>
      <c r="M33" s="113"/>
      <c r="N33" s="143">
        <v>36.9</v>
      </c>
      <c r="O33" s="114" t="s">
        <v>15</v>
      </c>
      <c r="P33" s="165">
        <v>3.9</v>
      </c>
      <c r="Q33" s="121">
        <v>0</v>
      </c>
      <c r="R33" s="5"/>
      <c r="S33" s="1">
        <v>1011.6</v>
      </c>
      <c r="T33" s="157" t="s">
        <v>456</v>
      </c>
      <c r="U33" s="1"/>
      <c r="V33" s="2"/>
      <c r="X33" s="90">
        <v>6.3</v>
      </c>
      <c r="Y33" s="90">
        <v>1.1</v>
      </c>
      <c r="AH33" s="94">
        <f t="shared" si="4"/>
        <v>9.347120306962537</v>
      </c>
      <c r="AI33" s="94">
        <f t="shared" si="5"/>
        <v>9.218540243120705</v>
      </c>
      <c r="AJ33" s="94">
        <f t="shared" si="6"/>
        <v>9.058740243120704</v>
      </c>
      <c r="AK33" s="94">
        <f t="shared" si="7"/>
        <v>5.547980537116311</v>
      </c>
    </row>
    <row r="34" spans="1:37" ht="12" customHeight="1">
      <c r="A34" s="29">
        <v>41665</v>
      </c>
      <c r="B34" s="116">
        <v>4.2</v>
      </c>
      <c r="C34" s="117">
        <v>3.6</v>
      </c>
      <c r="D34" s="117">
        <v>7.8</v>
      </c>
      <c r="E34" s="117">
        <v>0.8</v>
      </c>
      <c r="F34" s="118">
        <f t="shared" si="2"/>
        <v>4.3</v>
      </c>
      <c r="G34" s="119">
        <f t="shared" si="8"/>
        <v>90.04920710719287</v>
      </c>
      <c r="H34" s="120">
        <f t="shared" si="3"/>
        <v>2.716657503572145</v>
      </c>
      <c r="I34" s="151">
        <v>-3.4</v>
      </c>
      <c r="J34" s="113">
        <v>8</v>
      </c>
      <c r="K34" s="113" t="s">
        <v>354</v>
      </c>
      <c r="L34" s="139" t="s">
        <v>273</v>
      </c>
      <c r="M34" s="113"/>
      <c r="N34" s="143">
        <v>29.1</v>
      </c>
      <c r="O34" s="114" t="s">
        <v>15</v>
      </c>
      <c r="P34" s="30">
        <v>7.6</v>
      </c>
      <c r="Q34" s="121">
        <v>0</v>
      </c>
      <c r="R34" s="5"/>
      <c r="S34" s="1">
        <v>999.7</v>
      </c>
      <c r="T34" s="157" t="s">
        <v>294</v>
      </c>
      <c r="U34" s="1"/>
      <c r="V34" s="2"/>
      <c r="X34" s="90">
        <v>6.3</v>
      </c>
      <c r="Y34" s="90">
        <v>1.1</v>
      </c>
      <c r="AH34" s="94">
        <f t="shared" si="4"/>
        <v>8.244808096108713</v>
      </c>
      <c r="AI34" s="94">
        <f t="shared" si="5"/>
        <v>7.903784318055541</v>
      </c>
      <c r="AJ34" s="94">
        <f t="shared" si="6"/>
        <v>7.424384318055541</v>
      </c>
      <c r="AK34" s="94">
        <f t="shared" si="7"/>
        <v>2.716657503572145</v>
      </c>
    </row>
    <row r="35" spans="1:37" ht="12" customHeight="1">
      <c r="A35" s="29">
        <v>41666</v>
      </c>
      <c r="B35" s="116">
        <v>2.7</v>
      </c>
      <c r="C35" s="117">
        <v>2.5</v>
      </c>
      <c r="D35" s="117">
        <v>7.4</v>
      </c>
      <c r="E35" s="117">
        <v>1.1</v>
      </c>
      <c r="F35" s="119">
        <f t="shared" si="2"/>
        <v>4.25</v>
      </c>
      <c r="G35" s="119">
        <f t="shared" si="8"/>
        <v>96.43190397077873</v>
      </c>
      <c r="H35" s="112">
        <f t="shared" si="3"/>
        <v>2.19009329988709</v>
      </c>
      <c r="I35" s="151">
        <v>-1.3</v>
      </c>
      <c r="J35" s="113">
        <v>5</v>
      </c>
      <c r="K35" s="113" t="s">
        <v>15</v>
      </c>
      <c r="L35" s="139" t="s">
        <v>321</v>
      </c>
      <c r="M35" s="113"/>
      <c r="N35" s="143">
        <v>23.5</v>
      </c>
      <c r="O35" s="114" t="s">
        <v>422</v>
      </c>
      <c r="P35" s="30">
        <v>3.9</v>
      </c>
      <c r="Q35" s="121">
        <v>0</v>
      </c>
      <c r="R35" s="5"/>
      <c r="S35" s="1">
        <v>985.2</v>
      </c>
      <c r="T35" s="157" t="s">
        <v>287</v>
      </c>
      <c r="U35" s="1"/>
      <c r="V35" s="2"/>
      <c r="X35" s="90">
        <v>6.4</v>
      </c>
      <c r="Y35" s="90">
        <v>0.9</v>
      </c>
      <c r="AH35" s="94">
        <f t="shared" si="4"/>
        <v>7.415596568875922</v>
      </c>
      <c r="AI35" s="94">
        <f t="shared" si="5"/>
        <v>7.310800962158791</v>
      </c>
      <c r="AJ35" s="94">
        <f t="shared" si="6"/>
        <v>7.1510009621587916</v>
      </c>
      <c r="AK35" s="94">
        <f t="shared" si="7"/>
        <v>2.19009329988709</v>
      </c>
    </row>
    <row r="36" spans="1:37" ht="12" customHeight="1">
      <c r="A36" s="29">
        <v>41667</v>
      </c>
      <c r="B36" s="116">
        <v>5</v>
      </c>
      <c r="C36" s="117">
        <v>4.6</v>
      </c>
      <c r="D36" s="117">
        <v>7.1</v>
      </c>
      <c r="E36" s="117">
        <v>2.7</v>
      </c>
      <c r="F36" s="118">
        <f t="shared" si="2"/>
        <v>4.9</v>
      </c>
      <c r="G36" s="119">
        <f t="shared" si="8"/>
        <v>93.57806137442043</v>
      </c>
      <c r="H36" s="120">
        <f t="shared" si="3"/>
        <v>4.052364298278593</v>
      </c>
      <c r="I36" s="151">
        <v>1.3</v>
      </c>
      <c r="J36" s="113">
        <v>8</v>
      </c>
      <c r="K36" s="113" t="s">
        <v>353</v>
      </c>
      <c r="L36" s="113">
        <v>4</v>
      </c>
      <c r="M36" s="113"/>
      <c r="N36" s="143">
        <v>21.4</v>
      </c>
      <c r="O36" s="114" t="s">
        <v>229</v>
      </c>
      <c r="P36" s="122">
        <v>4.2</v>
      </c>
      <c r="Q36" s="121">
        <v>0</v>
      </c>
      <c r="R36" s="5"/>
      <c r="S36" s="288">
        <v>979</v>
      </c>
      <c r="T36" s="157" t="s">
        <v>341</v>
      </c>
      <c r="U36" s="1"/>
      <c r="V36" s="2"/>
      <c r="X36" s="90">
        <v>6.3</v>
      </c>
      <c r="Y36" s="90">
        <v>1.1</v>
      </c>
      <c r="AH36" s="94">
        <f t="shared" si="4"/>
        <v>8.719685713352307</v>
      </c>
      <c r="AI36" s="94">
        <f t="shared" si="5"/>
        <v>8.479312848497392</v>
      </c>
      <c r="AJ36" s="94">
        <f t="shared" si="6"/>
        <v>8.159712848497392</v>
      </c>
      <c r="AK36" s="94">
        <f t="shared" si="7"/>
        <v>4.052364298278593</v>
      </c>
    </row>
    <row r="37" spans="1:37" ht="12" customHeight="1">
      <c r="A37" s="29">
        <v>41668</v>
      </c>
      <c r="B37" s="116">
        <v>5</v>
      </c>
      <c r="C37" s="117">
        <v>4.6</v>
      </c>
      <c r="D37" s="117">
        <v>5.3</v>
      </c>
      <c r="E37" s="117">
        <v>4.5</v>
      </c>
      <c r="F37" s="119">
        <f t="shared" si="2"/>
        <v>4.9</v>
      </c>
      <c r="G37" s="119">
        <f>100*(AJ37/AH37)</f>
        <v>93.57806137442043</v>
      </c>
      <c r="H37" s="112">
        <f t="shared" si="3"/>
        <v>4.052364298278593</v>
      </c>
      <c r="I37" s="151">
        <v>3.9</v>
      </c>
      <c r="J37" s="113">
        <v>8</v>
      </c>
      <c r="K37" s="113" t="s">
        <v>353</v>
      </c>
      <c r="L37" s="113">
        <v>4</v>
      </c>
      <c r="M37" s="113"/>
      <c r="N37" s="143">
        <v>22.1</v>
      </c>
      <c r="O37" s="114" t="s">
        <v>351</v>
      </c>
      <c r="P37" s="30">
        <v>4.4</v>
      </c>
      <c r="Q37" s="121">
        <v>0</v>
      </c>
      <c r="R37" s="5"/>
      <c r="S37" s="1">
        <v>994.7</v>
      </c>
      <c r="T37" s="157" t="s">
        <v>6</v>
      </c>
      <c r="U37" s="1"/>
      <c r="V37" s="2"/>
      <c r="X37" s="90">
        <v>6.5</v>
      </c>
      <c r="Y37" s="90">
        <v>1.5</v>
      </c>
      <c r="AH37" s="94">
        <f t="shared" si="4"/>
        <v>8.719685713352307</v>
      </c>
      <c r="AI37" s="94">
        <f t="shared" si="5"/>
        <v>8.479312848497392</v>
      </c>
      <c r="AJ37" s="94">
        <f t="shared" si="6"/>
        <v>8.159712848497392</v>
      </c>
      <c r="AK37" s="94">
        <f t="shared" si="7"/>
        <v>4.052364298278593</v>
      </c>
    </row>
    <row r="38" spans="1:37" ht="12" customHeight="1">
      <c r="A38" s="29">
        <v>41669</v>
      </c>
      <c r="B38" s="116">
        <v>1.6</v>
      </c>
      <c r="C38" s="117">
        <v>1.1</v>
      </c>
      <c r="D38" s="117">
        <v>3.3</v>
      </c>
      <c r="E38" s="117">
        <v>1.3</v>
      </c>
      <c r="F38" s="118">
        <f t="shared" si="2"/>
        <v>2.3</v>
      </c>
      <c r="G38" s="119">
        <f>100*(AJ38/AH38)</f>
        <v>90.64094658302267</v>
      </c>
      <c r="H38" s="120">
        <f t="shared" si="3"/>
        <v>0.23832426818366992</v>
      </c>
      <c r="I38" s="152">
        <v>1</v>
      </c>
      <c r="J38" s="124">
        <v>8</v>
      </c>
      <c r="K38" s="124" t="s">
        <v>351</v>
      </c>
      <c r="L38" s="124">
        <v>3</v>
      </c>
      <c r="M38" s="124"/>
      <c r="N38" s="144">
        <v>12.1</v>
      </c>
      <c r="O38" s="125" t="s">
        <v>490</v>
      </c>
      <c r="P38" s="166">
        <v>1.8</v>
      </c>
      <c r="Q38" s="126">
        <v>0</v>
      </c>
      <c r="R38" s="34"/>
      <c r="S38" s="35">
        <v>1003.8</v>
      </c>
      <c r="T38" s="159" t="s">
        <v>435</v>
      </c>
      <c r="U38" s="35"/>
      <c r="V38" s="36"/>
      <c r="X38" s="90">
        <v>6.5</v>
      </c>
      <c r="Y38" s="90">
        <v>1.5</v>
      </c>
      <c r="AH38" s="94">
        <f t="shared" si="4"/>
        <v>6.855240365106215</v>
      </c>
      <c r="AI38" s="94">
        <f t="shared" si="5"/>
        <v>6.613154757473732</v>
      </c>
      <c r="AJ38" s="94">
        <f t="shared" si="6"/>
        <v>6.213654757473733</v>
      </c>
      <c r="AK38" s="94">
        <f t="shared" si="7"/>
        <v>0.23832426818366992</v>
      </c>
    </row>
    <row r="39" spans="1:37" ht="12" customHeight="1" thickBot="1">
      <c r="A39" s="167">
        <v>41670</v>
      </c>
      <c r="B39" s="168">
        <v>2.1</v>
      </c>
      <c r="C39" s="240">
        <v>1.6</v>
      </c>
      <c r="D39" s="169">
        <v>7.5</v>
      </c>
      <c r="E39" s="169">
        <v>1.6</v>
      </c>
      <c r="F39" s="170">
        <f t="shared" si="2"/>
        <v>4.55</v>
      </c>
      <c r="G39" s="170">
        <f>100*(AJ39/AH39)</f>
        <v>90.860292194784</v>
      </c>
      <c r="H39" s="171">
        <f t="shared" si="3"/>
        <v>0.7661211809659422</v>
      </c>
      <c r="I39" s="172">
        <v>1.1</v>
      </c>
      <c r="J39" s="173">
        <v>8</v>
      </c>
      <c r="K39" s="173" t="s">
        <v>353</v>
      </c>
      <c r="L39" s="174" t="s">
        <v>431</v>
      </c>
      <c r="M39" s="173"/>
      <c r="N39" s="176">
        <v>30.9</v>
      </c>
      <c r="O39" s="173" t="s">
        <v>353</v>
      </c>
      <c r="P39" s="177">
        <v>10.3</v>
      </c>
      <c r="Q39" s="178">
        <v>0</v>
      </c>
      <c r="R39" s="173"/>
      <c r="S39" s="173">
        <v>999.1</v>
      </c>
      <c r="T39" s="193" t="s">
        <v>433</v>
      </c>
      <c r="U39" s="175"/>
      <c r="V39" s="175"/>
      <c r="X39" s="90">
        <v>6.6</v>
      </c>
      <c r="Y39" s="90">
        <v>1.7</v>
      </c>
      <c r="AH39" s="94">
        <f t="shared" si="4"/>
        <v>7.105128334021381</v>
      </c>
      <c r="AI39" s="94">
        <f t="shared" si="5"/>
        <v>6.855240365106215</v>
      </c>
      <c r="AJ39" s="94">
        <f t="shared" si="6"/>
        <v>6.455740365106215</v>
      </c>
      <c r="AK39" s="94">
        <f t="shared" si="7"/>
        <v>0.7661211809659422</v>
      </c>
    </row>
    <row r="40" spans="1:37" s="191" customFormat="1" ht="12.75" customHeight="1" thickBot="1">
      <c r="A40" s="184">
        <v>41671</v>
      </c>
      <c r="B40" s="196">
        <v>2.3</v>
      </c>
      <c r="C40" s="201">
        <v>2.1</v>
      </c>
      <c r="D40" s="201">
        <v>7</v>
      </c>
      <c r="E40" s="201">
        <v>1.6</v>
      </c>
      <c r="F40" s="187">
        <f t="shared" si="2"/>
        <v>4.3</v>
      </c>
      <c r="G40" s="187">
        <f aca="true" t="shared" si="10" ref="G40:G103">100*(AJ40/AH40)</f>
        <v>96.36497254570372</v>
      </c>
      <c r="H40" s="188">
        <f t="shared" si="3"/>
        <v>1.7820866477760822</v>
      </c>
      <c r="I40" s="189">
        <v>-2.3</v>
      </c>
      <c r="J40" s="194">
        <v>1</v>
      </c>
      <c r="K40" s="185" t="s">
        <v>354</v>
      </c>
      <c r="L40" s="185">
        <v>4</v>
      </c>
      <c r="M40" s="185"/>
      <c r="N40" s="186">
        <v>28.9</v>
      </c>
      <c r="O40" s="185" t="s">
        <v>422</v>
      </c>
      <c r="P40" s="186">
        <v>2.1</v>
      </c>
      <c r="Q40" s="185">
        <v>0</v>
      </c>
      <c r="R40" s="185"/>
      <c r="S40" s="185">
        <v>984.8</v>
      </c>
      <c r="T40" s="185" t="s">
        <v>360</v>
      </c>
      <c r="U40" s="190"/>
      <c r="V40" s="190"/>
      <c r="X40" s="192">
        <v>6.7</v>
      </c>
      <c r="Y40" s="192">
        <v>1.5</v>
      </c>
      <c r="AH40" s="191">
        <f t="shared" si="4"/>
        <v>7.207316258744711</v>
      </c>
      <c r="AI40" s="191">
        <f t="shared" si="5"/>
        <v>7.105128334021381</v>
      </c>
      <c r="AJ40" s="191">
        <f t="shared" si="6"/>
        <v>6.945328334021381</v>
      </c>
      <c r="AK40" s="191">
        <f t="shared" si="7"/>
        <v>1.7820866477760822</v>
      </c>
    </row>
    <row r="41" spans="1:37" ht="12.75" customHeight="1">
      <c r="A41" s="179">
        <v>41672</v>
      </c>
      <c r="B41" s="197">
        <v>5.1</v>
      </c>
      <c r="C41" s="204">
        <v>4.5</v>
      </c>
      <c r="D41" s="204">
        <v>8.9</v>
      </c>
      <c r="E41" s="202">
        <v>2.3</v>
      </c>
      <c r="F41" s="119">
        <f t="shared" si="2"/>
        <v>5.6</v>
      </c>
      <c r="G41" s="119">
        <f t="shared" si="10"/>
        <v>90.43392777722288</v>
      </c>
      <c r="H41" s="112">
        <f t="shared" si="3"/>
        <v>3.6661151919756323</v>
      </c>
      <c r="I41" s="181">
        <v>0.4</v>
      </c>
      <c r="J41" s="180">
        <v>4</v>
      </c>
      <c r="K41" s="180" t="s">
        <v>354</v>
      </c>
      <c r="L41" s="180">
        <v>3</v>
      </c>
      <c r="M41" s="180"/>
      <c r="N41" s="182">
        <v>22.4</v>
      </c>
      <c r="O41" s="180" t="s">
        <v>15</v>
      </c>
      <c r="P41" s="182">
        <v>0</v>
      </c>
      <c r="Q41" s="180">
        <v>0</v>
      </c>
      <c r="R41" s="180"/>
      <c r="S41" s="180">
        <v>1001.4</v>
      </c>
      <c r="T41" s="183" t="s">
        <v>143</v>
      </c>
      <c r="U41" s="180"/>
      <c r="V41" s="180"/>
      <c r="X41" s="90">
        <v>6.7</v>
      </c>
      <c r="Y41" s="90">
        <v>1.2</v>
      </c>
      <c r="AH41" s="94">
        <f t="shared" si="4"/>
        <v>8.780710489137393</v>
      </c>
      <c r="AI41" s="94">
        <f t="shared" si="5"/>
        <v>8.420141382073544</v>
      </c>
      <c r="AJ41" s="94">
        <f t="shared" si="6"/>
        <v>7.9407413820735435</v>
      </c>
      <c r="AK41" s="94">
        <f t="shared" si="7"/>
        <v>3.6661151919756323</v>
      </c>
    </row>
    <row r="42" spans="1:37" ht="12.75" customHeight="1">
      <c r="A42" s="29">
        <v>41673</v>
      </c>
      <c r="B42" s="130">
        <v>5.3</v>
      </c>
      <c r="C42" s="44">
        <v>4.6</v>
      </c>
      <c r="D42" s="154">
        <v>7.5</v>
      </c>
      <c r="E42" s="154">
        <v>3.9</v>
      </c>
      <c r="F42" s="119">
        <f t="shared" si="2"/>
        <v>5.7</v>
      </c>
      <c r="G42" s="119">
        <f t="shared" si="10"/>
        <v>88.95001261450719</v>
      </c>
      <c r="H42" s="112">
        <f t="shared" si="3"/>
        <v>3.6290659541967263</v>
      </c>
      <c r="I42" s="153">
        <v>2.5</v>
      </c>
      <c r="J42" s="128">
        <v>7</v>
      </c>
      <c r="K42" s="128" t="s">
        <v>291</v>
      </c>
      <c r="L42" s="128">
        <v>5</v>
      </c>
      <c r="M42" s="128"/>
      <c r="N42" s="145">
        <v>28.8</v>
      </c>
      <c r="O42" s="128" t="s">
        <v>229</v>
      </c>
      <c r="P42" s="145">
        <v>0.1</v>
      </c>
      <c r="Q42" s="128">
        <v>0</v>
      </c>
      <c r="R42" s="128"/>
      <c r="S42" s="128">
        <v>1002.3</v>
      </c>
      <c r="T42" s="136" t="s">
        <v>144</v>
      </c>
      <c r="U42" s="127"/>
      <c r="V42" s="127"/>
      <c r="X42" s="90">
        <v>7</v>
      </c>
      <c r="Y42" s="90">
        <v>1.6</v>
      </c>
      <c r="AH42" s="94">
        <f t="shared" si="4"/>
        <v>8.903891765391034</v>
      </c>
      <c r="AI42" s="94">
        <f t="shared" si="5"/>
        <v>8.479312848497392</v>
      </c>
      <c r="AJ42" s="94">
        <f t="shared" si="6"/>
        <v>7.920012848497391</v>
      </c>
      <c r="AK42" s="94">
        <f t="shared" si="7"/>
        <v>3.6290659541967263</v>
      </c>
    </row>
    <row r="43" spans="1:37" ht="12.75" customHeight="1">
      <c r="A43" s="29">
        <v>41674</v>
      </c>
      <c r="B43" s="130">
        <v>3.1</v>
      </c>
      <c r="C43" s="44">
        <v>2.5</v>
      </c>
      <c r="D43" s="154">
        <v>8</v>
      </c>
      <c r="E43" s="154">
        <v>2</v>
      </c>
      <c r="F43" s="119">
        <f t="shared" si="2"/>
        <v>5</v>
      </c>
      <c r="G43" s="119">
        <f t="shared" si="10"/>
        <v>89.54308446027333</v>
      </c>
      <c r="H43" s="112">
        <f t="shared" si="3"/>
        <v>1.5514616651845612</v>
      </c>
      <c r="I43" s="153">
        <v>0.6</v>
      </c>
      <c r="J43" s="128">
        <v>3</v>
      </c>
      <c r="K43" s="128" t="s">
        <v>353</v>
      </c>
      <c r="L43" s="128">
        <v>4</v>
      </c>
      <c r="M43" s="128"/>
      <c r="N43" s="145">
        <v>31.2</v>
      </c>
      <c r="O43" s="128" t="s">
        <v>229</v>
      </c>
      <c r="P43" s="145">
        <v>2.1</v>
      </c>
      <c r="Q43" s="128">
        <v>0</v>
      </c>
      <c r="R43" s="128"/>
      <c r="S43" s="128">
        <v>996.7</v>
      </c>
      <c r="T43" s="136" t="s">
        <v>22</v>
      </c>
      <c r="U43" s="127"/>
      <c r="V43" s="127"/>
      <c r="X43" s="90">
        <v>7</v>
      </c>
      <c r="Y43" s="90">
        <v>1.6</v>
      </c>
      <c r="AH43" s="94">
        <f t="shared" si="4"/>
        <v>7.629177622521602</v>
      </c>
      <c r="AI43" s="94">
        <f t="shared" si="5"/>
        <v>7.310800962158791</v>
      </c>
      <c r="AJ43" s="94">
        <f t="shared" si="6"/>
        <v>6.831400962158791</v>
      </c>
      <c r="AK43" s="94">
        <f t="shared" si="7"/>
        <v>1.5514616651845612</v>
      </c>
    </row>
    <row r="44" spans="1:37" ht="12.75" customHeight="1">
      <c r="A44" s="29">
        <v>41675</v>
      </c>
      <c r="B44" s="130">
        <v>5.5</v>
      </c>
      <c r="C44" s="44">
        <v>4.7</v>
      </c>
      <c r="D44" s="154">
        <v>8.8</v>
      </c>
      <c r="E44" s="154">
        <v>3.1</v>
      </c>
      <c r="F44" s="119">
        <f t="shared" si="2"/>
        <v>5.95</v>
      </c>
      <c r="G44" s="119">
        <f t="shared" si="10"/>
        <v>87.49590354203706</v>
      </c>
      <c r="H44" s="112">
        <f t="shared" si="3"/>
        <v>3.5925887488883754</v>
      </c>
      <c r="I44" s="153">
        <v>2.6</v>
      </c>
      <c r="J44" s="128">
        <v>4</v>
      </c>
      <c r="K44" s="128" t="s">
        <v>291</v>
      </c>
      <c r="L44" s="128">
        <v>6</v>
      </c>
      <c r="M44" s="128"/>
      <c r="N44" s="145">
        <v>44.6</v>
      </c>
      <c r="O44" s="128" t="s">
        <v>353</v>
      </c>
      <c r="P44" s="145">
        <v>3.7</v>
      </c>
      <c r="Q44" s="128">
        <v>0</v>
      </c>
      <c r="R44" s="128"/>
      <c r="S44" s="128">
        <v>974.8</v>
      </c>
      <c r="T44" s="136" t="s">
        <v>231</v>
      </c>
      <c r="U44" s="127"/>
      <c r="V44" s="127"/>
      <c r="X44" s="90">
        <v>6.9</v>
      </c>
      <c r="Y44" s="90">
        <v>1.6</v>
      </c>
      <c r="AH44" s="94">
        <f t="shared" si="4"/>
        <v>9.028595330281249</v>
      </c>
      <c r="AI44" s="94">
        <f t="shared" si="5"/>
        <v>8.538851061383744</v>
      </c>
      <c r="AJ44" s="94">
        <f t="shared" si="6"/>
        <v>7.899651061383744</v>
      </c>
      <c r="AK44" s="94">
        <f t="shared" si="7"/>
        <v>3.5925887488883754</v>
      </c>
    </row>
    <row r="45" spans="1:37" ht="12.75" customHeight="1">
      <c r="A45" s="29">
        <v>41676</v>
      </c>
      <c r="B45" s="130">
        <v>5.5</v>
      </c>
      <c r="C45" s="276">
        <v>4.9</v>
      </c>
      <c r="D45" s="205">
        <v>7.3</v>
      </c>
      <c r="E45" s="154">
        <v>5.5</v>
      </c>
      <c r="F45" s="119">
        <f t="shared" si="2"/>
        <v>6.4</v>
      </c>
      <c r="G45" s="119">
        <f t="shared" si="10"/>
        <v>90.59698915103704</v>
      </c>
      <c r="H45" s="112">
        <f t="shared" si="3"/>
        <v>4.087050545260855</v>
      </c>
      <c r="I45" s="153">
        <v>3.5</v>
      </c>
      <c r="J45" s="128">
        <v>8</v>
      </c>
      <c r="K45" s="128" t="s">
        <v>291</v>
      </c>
      <c r="L45" s="206" t="s">
        <v>431</v>
      </c>
      <c r="M45" s="128"/>
      <c r="N45" s="145">
        <v>33.5</v>
      </c>
      <c r="O45" s="128" t="s">
        <v>355</v>
      </c>
      <c r="P45" s="145">
        <v>8.9</v>
      </c>
      <c r="Q45" s="128">
        <v>0</v>
      </c>
      <c r="R45" s="128"/>
      <c r="S45" s="128">
        <v>991.8</v>
      </c>
      <c r="T45" s="136" t="s">
        <v>184</v>
      </c>
      <c r="U45" s="127"/>
      <c r="V45" s="127"/>
      <c r="X45" s="90">
        <v>6.9</v>
      </c>
      <c r="Y45" s="90">
        <v>1.7</v>
      </c>
      <c r="AH45" s="94">
        <f t="shared" si="4"/>
        <v>9.028595330281249</v>
      </c>
      <c r="AI45" s="94">
        <f t="shared" si="5"/>
        <v>8.659035531865939</v>
      </c>
      <c r="AJ45" s="94">
        <f t="shared" si="6"/>
        <v>8.179635531865939</v>
      </c>
      <c r="AK45" s="94">
        <f t="shared" si="7"/>
        <v>4.087050545260855</v>
      </c>
    </row>
    <row r="46" spans="1:37" ht="12.75" customHeight="1">
      <c r="A46" s="29">
        <v>41677</v>
      </c>
      <c r="B46" s="130">
        <v>4</v>
      </c>
      <c r="C46" s="44">
        <v>3.9</v>
      </c>
      <c r="D46" s="205">
        <v>8.7</v>
      </c>
      <c r="E46" s="154">
        <v>2.9</v>
      </c>
      <c r="F46" s="119">
        <f t="shared" si="2"/>
        <v>5.8</v>
      </c>
      <c r="G46" s="119">
        <f t="shared" si="10"/>
        <v>98.31591383504275</v>
      </c>
      <c r="H46" s="112">
        <f t="shared" si="3"/>
        <v>3.7587980818956765</v>
      </c>
      <c r="I46" s="153">
        <v>1.9</v>
      </c>
      <c r="J46" s="128">
        <v>6</v>
      </c>
      <c r="K46" s="128" t="s">
        <v>422</v>
      </c>
      <c r="L46" s="128">
        <v>3</v>
      </c>
      <c r="M46" s="128"/>
      <c r="N46" s="145">
        <v>25.9</v>
      </c>
      <c r="O46" s="128" t="s">
        <v>353</v>
      </c>
      <c r="P46" s="145">
        <v>3.7</v>
      </c>
      <c r="Q46" s="128">
        <v>0</v>
      </c>
      <c r="R46" s="128"/>
      <c r="S46" s="128">
        <v>989.2</v>
      </c>
      <c r="T46" s="136" t="s">
        <v>337</v>
      </c>
      <c r="U46" s="127"/>
      <c r="V46" s="127"/>
      <c r="X46" s="90">
        <v>6.9</v>
      </c>
      <c r="Y46" s="90">
        <v>1.6</v>
      </c>
      <c r="AH46" s="94">
        <f t="shared" si="4"/>
        <v>8.129717614725772</v>
      </c>
      <c r="AI46" s="94">
        <f t="shared" si="5"/>
        <v>8.072706165126084</v>
      </c>
      <c r="AJ46" s="94">
        <f t="shared" si="6"/>
        <v>7.992806165126083</v>
      </c>
      <c r="AK46" s="94">
        <f t="shared" si="7"/>
        <v>3.7587980818956765</v>
      </c>
    </row>
    <row r="47" spans="1:37" ht="11.25">
      <c r="A47" s="29">
        <v>41678</v>
      </c>
      <c r="B47" s="130">
        <v>6.4</v>
      </c>
      <c r="C47" s="44">
        <v>5.6</v>
      </c>
      <c r="D47" s="205">
        <v>8.6</v>
      </c>
      <c r="E47" s="154">
        <v>3.9</v>
      </c>
      <c r="F47" s="119">
        <f t="shared" si="2"/>
        <v>6.25</v>
      </c>
      <c r="G47" s="119">
        <f t="shared" si="10"/>
        <v>87.96224715579545</v>
      </c>
      <c r="H47" s="112">
        <f t="shared" si="3"/>
        <v>4.554463713944609</v>
      </c>
      <c r="I47" s="153">
        <v>0.8</v>
      </c>
      <c r="J47" s="128">
        <v>2</v>
      </c>
      <c r="K47" s="128" t="s">
        <v>355</v>
      </c>
      <c r="L47" s="128">
        <v>6</v>
      </c>
      <c r="M47" s="128"/>
      <c r="N47" s="145">
        <v>36.9</v>
      </c>
      <c r="O47" s="128" t="s">
        <v>291</v>
      </c>
      <c r="P47" s="145">
        <v>4</v>
      </c>
      <c r="Q47" s="128">
        <v>0</v>
      </c>
      <c r="R47" s="128"/>
      <c r="S47" s="289">
        <v>972</v>
      </c>
      <c r="T47" s="136" t="s">
        <v>83</v>
      </c>
      <c r="U47" s="127"/>
      <c r="V47" s="127"/>
      <c r="X47" s="90">
        <v>7</v>
      </c>
      <c r="Y47" s="90">
        <v>1.6</v>
      </c>
      <c r="AH47" s="94">
        <f t="shared" si="4"/>
        <v>9.609034867330614</v>
      </c>
      <c r="AI47" s="94">
        <f t="shared" si="5"/>
        <v>9.091522999287918</v>
      </c>
      <c r="AJ47" s="94">
        <f t="shared" si="6"/>
        <v>8.452322999287917</v>
      </c>
      <c r="AK47" s="94">
        <f t="shared" si="7"/>
        <v>4.554463713944609</v>
      </c>
    </row>
    <row r="48" spans="1:37" s="23" customFormat="1" ht="11.25">
      <c r="A48" s="29">
        <v>41679</v>
      </c>
      <c r="B48" s="195">
        <v>6.6</v>
      </c>
      <c r="C48" s="28">
        <v>5.4</v>
      </c>
      <c r="D48" s="131">
        <v>8</v>
      </c>
      <c r="E48" s="154">
        <v>4.7</v>
      </c>
      <c r="F48" s="119">
        <f t="shared" si="2"/>
        <v>6.35</v>
      </c>
      <c r="G48" s="119">
        <f t="shared" si="10"/>
        <v>82.1897072095663</v>
      </c>
      <c r="H48" s="112">
        <f t="shared" si="3"/>
        <v>3.784419730719548</v>
      </c>
      <c r="I48" s="153">
        <v>4.1</v>
      </c>
      <c r="J48" s="25">
        <v>8</v>
      </c>
      <c r="K48" s="25" t="s">
        <v>267</v>
      </c>
      <c r="L48" s="25">
        <v>5</v>
      </c>
      <c r="M48" s="128"/>
      <c r="N48" s="145">
        <v>35.2</v>
      </c>
      <c r="O48" s="128" t="s">
        <v>355</v>
      </c>
      <c r="P48" s="145">
        <v>0</v>
      </c>
      <c r="Q48" s="128">
        <v>0</v>
      </c>
      <c r="R48" s="128"/>
      <c r="S48" s="128">
        <v>977.2</v>
      </c>
      <c r="T48" s="136" t="s">
        <v>256</v>
      </c>
      <c r="U48" s="127"/>
      <c r="V48" s="127"/>
      <c r="X48" s="90">
        <v>6.7</v>
      </c>
      <c r="Y48" s="90">
        <v>1.3</v>
      </c>
      <c r="AH48" s="94">
        <f t="shared" si="4"/>
        <v>9.742402704808889</v>
      </c>
      <c r="AI48" s="94">
        <f t="shared" si="5"/>
        <v>8.966052258259293</v>
      </c>
      <c r="AJ48" s="94">
        <f t="shared" si="6"/>
        <v>8.007252258259292</v>
      </c>
      <c r="AK48" s="94">
        <f t="shared" si="7"/>
        <v>3.784419730719548</v>
      </c>
    </row>
    <row r="49" spans="1:37" s="96" customFormat="1" ht="11.25">
      <c r="A49" s="29">
        <v>41680</v>
      </c>
      <c r="B49" s="129">
        <v>0.5</v>
      </c>
      <c r="C49" s="154">
        <v>0.2</v>
      </c>
      <c r="D49" s="131">
        <v>7</v>
      </c>
      <c r="E49" s="154">
        <v>-0.8</v>
      </c>
      <c r="F49" s="119">
        <f t="shared" si="2"/>
        <v>3.1</v>
      </c>
      <c r="G49" s="119">
        <f t="shared" si="10"/>
        <v>94.06312971997328</v>
      </c>
      <c r="H49" s="112">
        <f t="shared" si="3"/>
        <v>-0.34219672464266226</v>
      </c>
      <c r="I49" s="153">
        <v>-4.4</v>
      </c>
      <c r="J49" s="128">
        <v>3</v>
      </c>
      <c r="K49" s="128" t="s">
        <v>352</v>
      </c>
      <c r="L49" s="128">
        <v>2</v>
      </c>
      <c r="M49" s="128"/>
      <c r="N49" s="145">
        <v>10.5</v>
      </c>
      <c r="O49" s="128" t="s">
        <v>15</v>
      </c>
      <c r="P49" s="145">
        <v>4.9</v>
      </c>
      <c r="Q49" s="128">
        <v>0</v>
      </c>
      <c r="R49" s="128"/>
      <c r="S49" s="128">
        <v>990.3</v>
      </c>
      <c r="T49" s="136" t="s">
        <v>68</v>
      </c>
      <c r="U49" s="127"/>
      <c r="V49" s="127"/>
      <c r="X49" s="90">
        <v>6.8</v>
      </c>
      <c r="Y49" s="90">
        <v>1.4</v>
      </c>
      <c r="AH49" s="94">
        <f t="shared" si="4"/>
        <v>6.332654997374652</v>
      </c>
      <c r="AI49" s="94">
        <f t="shared" si="5"/>
        <v>6.196393484898889</v>
      </c>
      <c r="AJ49" s="94">
        <f t="shared" si="6"/>
        <v>5.956693484898889</v>
      </c>
      <c r="AK49" s="94">
        <f t="shared" si="7"/>
        <v>-0.34219672464266226</v>
      </c>
    </row>
    <row r="50" spans="1:37" ht="11.25">
      <c r="A50" s="29">
        <v>41681</v>
      </c>
      <c r="B50" s="130">
        <v>4.3</v>
      </c>
      <c r="C50" s="44">
        <v>4.1</v>
      </c>
      <c r="D50" s="131">
        <v>6</v>
      </c>
      <c r="E50" s="154">
        <v>-0.1</v>
      </c>
      <c r="F50" s="119">
        <f t="shared" si="2"/>
        <v>2.95</v>
      </c>
      <c r="G50" s="119">
        <f t="shared" si="10"/>
        <v>96.68059421573295</v>
      </c>
      <c r="H50" s="112">
        <f t="shared" si="3"/>
        <v>3.8198811600803233</v>
      </c>
      <c r="I50" s="153">
        <v>-3.3</v>
      </c>
      <c r="J50" s="128">
        <v>8</v>
      </c>
      <c r="K50" s="128" t="s">
        <v>291</v>
      </c>
      <c r="L50" s="206" t="s">
        <v>431</v>
      </c>
      <c r="M50" s="128"/>
      <c r="N50" s="145">
        <v>30.8</v>
      </c>
      <c r="O50" s="128" t="s">
        <v>15</v>
      </c>
      <c r="P50" s="217">
        <v>9.9</v>
      </c>
      <c r="Q50" s="128">
        <v>0</v>
      </c>
      <c r="R50" s="128"/>
      <c r="S50" s="128">
        <v>985.9</v>
      </c>
      <c r="T50" s="136" t="s">
        <v>128</v>
      </c>
      <c r="U50" s="127"/>
      <c r="V50" s="127"/>
      <c r="X50" s="90">
        <v>6.5</v>
      </c>
      <c r="Y50" s="90">
        <v>1.4</v>
      </c>
      <c r="AH50" s="94">
        <f t="shared" si="4"/>
        <v>8.302890934011156</v>
      </c>
      <c r="AI50" s="94">
        <f t="shared" si="5"/>
        <v>8.187084292086206</v>
      </c>
      <c r="AJ50" s="94">
        <f t="shared" si="6"/>
        <v>8.027284292086206</v>
      </c>
      <c r="AK50" s="94">
        <f t="shared" si="7"/>
        <v>3.8198811600803233</v>
      </c>
    </row>
    <row r="51" spans="1:37" ht="11.25">
      <c r="A51" s="29">
        <v>41682</v>
      </c>
      <c r="B51" s="130">
        <v>3.9</v>
      </c>
      <c r="C51" s="44">
        <v>3.2</v>
      </c>
      <c r="D51" s="132">
        <v>7.5</v>
      </c>
      <c r="E51" s="154">
        <v>1</v>
      </c>
      <c r="F51" s="119">
        <f t="shared" si="2"/>
        <v>4.25</v>
      </c>
      <c r="G51" s="119">
        <f t="shared" si="10"/>
        <v>88.24939835201342</v>
      </c>
      <c r="H51" s="112">
        <f t="shared" si="3"/>
        <v>2.137351025738391</v>
      </c>
      <c r="I51" s="153">
        <v>-0.6</v>
      </c>
      <c r="J51" s="128">
        <v>8</v>
      </c>
      <c r="K51" s="128" t="s">
        <v>291</v>
      </c>
      <c r="L51" s="128">
        <v>5</v>
      </c>
      <c r="M51" s="128"/>
      <c r="N51" s="145">
        <v>43.3</v>
      </c>
      <c r="O51" s="128" t="s">
        <v>422</v>
      </c>
      <c r="P51" s="145">
        <v>7.3</v>
      </c>
      <c r="Q51" s="128">
        <v>0</v>
      </c>
      <c r="R51" s="128"/>
      <c r="S51" s="128">
        <v>991.1</v>
      </c>
      <c r="T51" s="136" t="s">
        <v>462</v>
      </c>
      <c r="U51" s="127"/>
      <c r="V51" s="127"/>
      <c r="X51" s="90">
        <v>6.5</v>
      </c>
      <c r="Y51" s="90">
        <v>1</v>
      </c>
      <c r="AH51" s="94">
        <f t="shared" si="4"/>
        <v>8.072706165126084</v>
      </c>
      <c r="AI51" s="94">
        <f t="shared" si="5"/>
        <v>7.683414621449662</v>
      </c>
      <c r="AJ51" s="94">
        <f t="shared" si="6"/>
        <v>7.124114621449663</v>
      </c>
      <c r="AK51" s="94">
        <f t="shared" si="7"/>
        <v>2.137351025738391</v>
      </c>
    </row>
    <row r="52" spans="1:37" ht="11.25">
      <c r="A52" s="29">
        <v>41683</v>
      </c>
      <c r="B52" s="130">
        <v>2.5</v>
      </c>
      <c r="C52" s="44">
        <v>1.6</v>
      </c>
      <c r="D52" s="207">
        <v>7.1</v>
      </c>
      <c r="E52" s="154">
        <v>1.7</v>
      </c>
      <c r="F52" s="119">
        <f t="shared" si="2"/>
        <v>4.3999999999999995</v>
      </c>
      <c r="G52" s="119">
        <f t="shared" si="10"/>
        <v>83.93253211060319</v>
      </c>
      <c r="H52" s="112">
        <f t="shared" si="3"/>
        <v>0.06547870354644844</v>
      </c>
      <c r="I52" s="153">
        <v>0</v>
      </c>
      <c r="J52" s="128">
        <v>2</v>
      </c>
      <c r="K52" s="128" t="s">
        <v>422</v>
      </c>
      <c r="L52" s="206" t="s">
        <v>273</v>
      </c>
      <c r="M52" s="128"/>
      <c r="N52" s="145">
        <v>29.9</v>
      </c>
      <c r="O52" s="128" t="s">
        <v>422</v>
      </c>
      <c r="P52" s="145">
        <v>0.3</v>
      </c>
      <c r="Q52" s="128">
        <v>0</v>
      </c>
      <c r="R52" s="128"/>
      <c r="S52" s="128">
        <v>987.2</v>
      </c>
      <c r="T52" s="136" t="s">
        <v>469</v>
      </c>
      <c r="U52" s="127"/>
      <c r="V52" s="127"/>
      <c r="X52" s="90">
        <v>6.4</v>
      </c>
      <c r="Y52" s="90">
        <v>0.9</v>
      </c>
      <c r="AH52" s="94">
        <f t="shared" si="4"/>
        <v>7.310800962158791</v>
      </c>
      <c r="AI52" s="94">
        <f t="shared" si="5"/>
        <v>6.855240365106215</v>
      </c>
      <c r="AJ52" s="94">
        <f t="shared" si="6"/>
        <v>6.136140365106215</v>
      </c>
      <c r="AK52" s="94">
        <f t="shared" si="7"/>
        <v>0.06547870354644844</v>
      </c>
    </row>
    <row r="53" spans="1:37" ht="11.25">
      <c r="A53" s="29">
        <v>41684</v>
      </c>
      <c r="B53" s="130">
        <v>2.5</v>
      </c>
      <c r="C53" s="44">
        <v>2</v>
      </c>
      <c r="D53" s="207">
        <v>9.5</v>
      </c>
      <c r="E53" s="154">
        <v>1.7</v>
      </c>
      <c r="F53" s="119">
        <f t="shared" si="2"/>
        <v>5.6</v>
      </c>
      <c r="G53" s="119">
        <f t="shared" si="10"/>
        <v>91.029920230011</v>
      </c>
      <c r="H53" s="112">
        <f t="shared" si="3"/>
        <v>1.187605327221142</v>
      </c>
      <c r="I53" s="153">
        <v>0.1</v>
      </c>
      <c r="J53" s="128">
        <v>8</v>
      </c>
      <c r="K53" s="128" t="s">
        <v>353</v>
      </c>
      <c r="L53" s="128">
        <v>4</v>
      </c>
      <c r="M53" s="128"/>
      <c r="N53" s="145">
        <v>35.2</v>
      </c>
      <c r="O53" s="128" t="s">
        <v>291</v>
      </c>
      <c r="P53" s="145">
        <v>9</v>
      </c>
      <c r="Q53" s="128">
        <v>0</v>
      </c>
      <c r="R53" s="128"/>
      <c r="S53" s="128">
        <v>992.1</v>
      </c>
      <c r="T53" s="136" t="s">
        <v>343</v>
      </c>
      <c r="U53" s="127"/>
      <c r="V53" s="127"/>
      <c r="X53" s="90">
        <v>6.5</v>
      </c>
      <c r="Y53" s="90">
        <v>0.6</v>
      </c>
      <c r="AH53" s="94">
        <f t="shared" si="4"/>
        <v>7.310800962158791</v>
      </c>
      <c r="AI53" s="94">
        <f t="shared" si="5"/>
        <v>7.054516284028025</v>
      </c>
      <c r="AJ53" s="94">
        <f t="shared" si="6"/>
        <v>6.655016284028025</v>
      </c>
      <c r="AK53" s="94">
        <f t="shared" si="7"/>
        <v>1.187605327221142</v>
      </c>
    </row>
    <row r="54" spans="1:37" ht="12.75" customHeight="1">
      <c r="A54" s="29">
        <v>41685</v>
      </c>
      <c r="B54" s="130">
        <v>6.7</v>
      </c>
      <c r="C54" s="44">
        <v>5</v>
      </c>
      <c r="D54" s="207">
        <v>7.7</v>
      </c>
      <c r="E54" s="154">
        <v>2.5</v>
      </c>
      <c r="F54" s="119">
        <f t="shared" si="2"/>
        <v>5.1</v>
      </c>
      <c r="G54" s="119">
        <f t="shared" si="10"/>
        <v>75.04193038404175</v>
      </c>
      <c r="H54" s="112">
        <f t="shared" si="3"/>
        <v>2.5968539254781122</v>
      </c>
      <c r="I54" s="153">
        <v>2.9</v>
      </c>
      <c r="J54" s="128">
        <v>7</v>
      </c>
      <c r="K54" s="128" t="s">
        <v>422</v>
      </c>
      <c r="L54" s="206" t="s">
        <v>470</v>
      </c>
      <c r="M54" s="128"/>
      <c r="N54" s="145">
        <v>38</v>
      </c>
      <c r="O54" s="128" t="s">
        <v>267</v>
      </c>
      <c r="P54" s="145">
        <v>1.5</v>
      </c>
      <c r="Q54" s="128">
        <v>0</v>
      </c>
      <c r="R54" s="128"/>
      <c r="S54" s="128">
        <v>979.5</v>
      </c>
      <c r="T54" s="136" t="s">
        <v>389</v>
      </c>
      <c r="U54" s="127"/>
      <c r="V54" s="127"/>
      <c r="X54" s="90">
        <v>6.7</v>
      </c>
      <c r="Y54" s="90">
        <v>0.9</v>
      </c>
      <c r="AH54" s="94">
        <f t="shared" si="4"/>
        <v>9.809696626511307</v>
      </c>
      <c r="AI54" s="94">
        <f t="shared" si="5"/>
        <v>8.719685713352307</v>
      </c>
      <c r="AJ54" s="94">
        <f t="shared" si="6"/>
        <v>7.361385713352307</v>
      </c>
      <c r="AK54" s="94">
        <f t="shared" si="7"/>
        <v>2.5968539254781122</v>
      </c>
    </row>
    <row r="55" spans="1:37" ht="11.25">
      <c r="A55" s="29">
        <v>41686</v>
      </c>
      <c r="B55" s="130">
        <v>2</v>
      </c>
      <c r="C55" s="44">
        <v>1.3</v>
      </c>
      <c r="D55" s="154">
        <v>8.9</v>
      </c>
      <c r="E55" s="154">
        <v>1</v>
      </c>
      <c r="F55" s="119">
        <f t="shared" si="2"/>
        <v>4.95</v>
      </c>
      <c r="G55" s="119">
        <f t="shared" si="10"/>
        <v>87.1748827575565</v>
      </c>
      <c r="H55" s="112">
        <f t="shared" si="3"/>
        <v>0.09600195339124293</v>
      </c>
      <c r="I55" s="153">
        <v>-1.5</v>
      </c>
      <c r="J55" s="128">
        <v>1</v>
      </c>
      <c r="K55" s="128" t="s">
        <v>354</v>
      </c>
      <c r="L55" s="128">
        <v>2</v>
      </c>
      <c r="M55" s="128"/>
      <c r="N55" s="145">
        <v>19.1</v>
      </c>
      <c r="O55" s="128" t="s">
        <v>15</v>
      </c>
      <c r="P55" s="145">
        <v>0.2</v>
      </c>
      <c r="Q55" s="128">
        <v>0</v>
      </c>
      <c r="R55" s="128"/>
      <c r="S55" s="128">
        <v>1005.4</v>
      </c>
      <c r="T55" s="136" t="s">
        <v>371</v>
      </c>
      <c r="U55" s="127"/>
      <c r="V55" s="127"/>
      <c r="X55" s="90">
        <v>6.6</v>
      </c>
      <c r="Y55" s="90">
        <v>1</v>
      </c>
      <c r="AH55" s="94">
        <f t="shared" si="4"/>
        <v>7.054516284028025</v>
      </c>
      <c r="AI55" s="94">
        <f t="shared" si="5"/>
        <v>6.709066299714163</v>
      </c>
      <c r="AJ55" s="94">
        <f t="shared" si="6"/>
        <v>6.149766299714162</v>
      </c>
      <c r="AK55" s="94">
        <f t="shared" si="7"/>
        <v>0.09600195339124293</v>
      </c>
    </row>
    <row r="56" spans="1:37" ht="11.25">
      <c r="A56" s="29">
        <v>41687</v>
      </c>
      <c r="B56" s="130">
        <v>5.9</v>
      </c>
      <c r="C56" s="44">
        <v>5.5</v>
      </c>
      <c r="D56" s="154">
        <v>9.5</v>
      </c>
      <c r="E56" s="154">
        <v>1.8</v>
      </c>
      <c r="F56" s="119">
        <f t="shared" si="2"/>
        <v>5.65</v>
      </c>
      <c r="G56" s="119">
        <f t="shared" si="10"/>
        <v>93.82030387815138</v>
      </c>
      <c r="H56" s="112">
        <f t="shared" si="3"/>
        <v>4.982418356054442</v>
      </c>
      <c r="I56" s="153">
        <v>-2.2</v>
      </c>
      <c r="J56" s="128">
        <v>7</v>
      </c>
      <c r="K56" s="128" t="s">
        <v>353</v>
      </c>
      <c r="L56" s="206" t="s">
        <v>431</v>
      </c>
      <c r="M56" s="128"/>
      <c r="N56" s="145">
        <v>21.4</v>
      </c>
      <c r="O56" s="128" t="s">
        <v>291</v>
      </c>
      <c r="P56" s="145">
        <v>1.5</v>
      </c>
      <c r="Q56" s="128">
        <v>0</v>
      </c>
      <c r="R56" s="128"/>
      <c r="S56" s="128">
        <v>1004.8</v>
      </c>
      <c r="T56" s="136" t="s">
        <v>325</v>
      </c>
      <c r="U56" s="127"/>
      <c r="V56" s="127"/>
      <c r="X56" s="90">
        <v>6.7</v>
      </c>
      <c r="Y56" s="90">
        <v>0.8</v>
      </c>
      <c r="AH56" s="94">
        <f t="shared" si="4"/>
        <v>9.282633897234025</v>
      </c>
      <c r="AI56" s="94">
        <f t="shared" si="5"/>
        <v>9.028595330281249</v>
      </c>
      <c r="AJ56" s="94">
        <f t="shared" si="6"/>
        <v>8.708995330281248</v>
      </c>
      <c r="AK56" s="94">
        <f t="shared" si="7"/>
        <v>4.982418356054442</v>
      </c>
    </row>
    <row r="57" spans="1:37" ht="11.25">
      <c r="A57" s="29">
        <v>41688</v>
      </c>
      <c r="B57" s="130">
        <v>7</v>
      </c>
      <c r="C57" s="44">
        <v>6.6</v>
      </c>
      <c r="D57" s="154">
        <v>10.5</v>
      </c>
      <c r="E57" s="154">
        <v>5.9</v>
      </c>
      <c r="F57" s="119">
        <f t="shared" si="2"/>
        <v>8.2</v>
      </c>
      <c r="G57" s="119">
        <f t="shared" si="10"/>
        <v>94.09587954653512</v>
      </c>
      <c r="H57" s="112">
        <f t="shared" si="3"/>
        <v>6.11658853797081</v>
      </c>
      <c r="I57" s="153">
        <v>4.5</v>
      </c>
      <c r="J57" s="128">
        <v>6</v>
      </c>
      <c r="K57" s="128" t="s">
        <v>291</v>
      </c>
      <c r="L57" s="128">
        <v>2</v>
      </c>
      <c r="M57" s="128"/>
      <c r="N57" s="145">
        <v>22.1</v>
      </c>
      <c r="O57" s="128" t="s">
        <v>422</v>
      </c>
      <c r="P57" s="145">
        <v>0.4</v>
      </c>
      <c r="Q57" s="128">
        <v>0</v>
      </c>
      <c r="R57" s="128"/>
      <c r="S57" s="128">
        <v>1007</v>
      </c>
      <c r="T57" s="136" t="s">
        <v>364</v>
      </c>
      <c r="U57" s="127"/>
      <c r="V57" s="127"/>
      <c r="X57" s="90">
        <v>6.8</v>
      </c>
      <c r="Y57" s="90">
        <v>0.8</v>
      </c>
      <c r="AH57" s="94">
        <f t="shared" si="4"/>
        <v>10.014043920115377</v>
      </c>
      <c r="AI57" s="94">
        <f t="shared" si="5"/>
        <v>9.742402704808889</v>
      </c>
      <c r="AJ57" s="94">
        <f t="shared" si="6"/>
        <v>9.422802704808888</v>
      </c>
      <c r="AK57" s="94">
        <f t="shared" si="7"/>
        <v>6.11658853797081</v>
      </c>
    </row>
    <row r="58" spans="1:37" ht="11.25">
      <c r="A58" s="29">
        <v>41689</v>
      </c>
      <c r="B58" s="130">
        <v>6.3</v>
      </c>
      <c r="C58" s="44">
        <v>5.9</v>
      </c>
      <c r="D58" s="154">
        <v>10.6</v>
      </c>
      <c r="E58" s="154">
        <v>4</v>
      </c>
      <c r="F58" s="119">
        <f t="shared" si="2"/>
        <v>7.3</v>
      </c>
      <c r="G58" s="119">
        <f t="shared" si="10"/>
        <v>93.92302774202611</v>
      </c>
      <c r="H58" s="112">
        <f t="shared" si="3"/>
        <v>5.395158397210768</v>
      </c>
      <c r="I58" s="153">
        <v>-0.1</v>
      </c>
      <c r="J58" s="128">
        <v>7</v>
      </c>
      <c r="K58" s="128" t="s">
        <v>355</v>
      </c>
      <c r="L58" s="128">
        <v>2</v>
      </c>
      <c r="M58" s="128"/>
      <c r="N58" s="145">
        <v>14.1</v>
      </c>
      <c r="O58" s="128" t="s">
        <v>353</v>
      </c>
      <c r="P58" s="145">
        <v>0.5</v>
      </c>
      <c r="Q58" s="128">
        <v>0</v>
      </c>
      <c r="R58" s="128"/>
      <c r="S58" s="128">
        <v>1010.6</v>
      </c>
      <c r="T58" s="136" t="s">
        <v>504</v>
      </c>
      <c r="U58" s="127"/>
      <c r="V58" s="127"/>
      <c r="X58" s="90">
        <v>6.8</v>
      </c>
      <c r="Y58" s="90">
        <v>1.1</v>
      </c>
      <c r="AH58" s="94">
        <f t="shared" si="4"/>
        <v>9.542956730326413</v>
      </c>
      <c r="AI58" s="94">
        <f t="shared" si="5"/>
        <v>9.282633897234025</v>
      </c>
      <c r="AJ58" s="94">
        <f t="shared" si="6"/>
        <v>8.963033897234025</v>
      </c>
      <c r="AK58" s="94">
        <f t="shared" si="7"/>
        <v>5.395158397210768</v>
      </c>
    </row>
    <row r="59" spans="1:37" ht="11.25">
      <c r="A59" s="29">
        <v>41690</v>
      </c>
      <c r="B59" s="130">
        <v>10</v>
      </c>
      <c r="C59" s="44">
        <v>9.6</v>
      </c>
      <c r="D59" s="154">
        <v>12.2</v>
      </c>
      <c r="E59" s="154">
        <v>6.3</v>
      </c>
      <c r="F59" s="119">
        <f t="shared" si="2"/>
        <v>9.25</v>
      </c>
      <c r="G59" s="119">
        <f t="shared" si="10"/>
        <v>94.74752782998023</v>
      </c>
      <c r="H59" s="112">
        <f t="shared" si="3"/>
        <v>9.197258355415647</v>
      </c>
      <c r="I59" s="153">
        <v>5.9</v>
      </c>
      <c r="J59" s="128">
        <v>7</v>
      </c>
      <c r="K59" s="128" t="s">
        <v>355</v>
      </c>
      <c r="L59" s="128">
        <v>5</v>
      </c>
      <c r="M59" s="128"/>
      <c r="N59" s="145">
        <v>32.8</v>
      </c>
      <c r="O59" s="128" t="s">
        <v>422</v>
      </c>
      <c r="P59" s="145">
        <v>1.2</v>
      </c>
      <c r="Q59" s="128">
        <v>0</v>
      </c>
      <c r="R59" s="128"/>
      <c r="S59" s="128">
        <v>995.1</v>
      </c>
      <c r="T59" s="136" t="s">
        <v>255</v>
      </c>
      <c r="U59" s="127"/>
      <c r="V59" s="127"/>
      <c r="X59" s="90">
        <v>6.7</v>
      </c>
      <c r="Y59" s="90">
        <v>1.1</v>
      </c>
      <c r="AH59" s="94">
        <f t="shared" si="4"/>
        <v>12.273317807277772</v>
      </c>
      <c r="AI59" s="94">
        <f t="shared" si="5"/>
        <v>11.948265205112428</v>
      </c>
      <c r="AJ59" s="94">
        <f t="shared" si="6"/>
        <v>11.628665205112426</v>
      </c>
      <c r="AK59" s="94">
        <f t="shared" si="7"/>
        <v>9.197258355415647</v>
      </c>
    </row>
    <row r="60" spans="1:37" ht="11.25">
      <c r="A60" s="29">
        <v>41691</v>
      </c>
      <c r="B60" s="130">
        <v>3.1</v>
      </c>
      <c r="C60" s="44">
        <v>2.4</v>
      </c>
      <c r="D60" s="154">
        <v>9</v>
      </c>
      <c r="E60" s="154">
        <v>1.5</v>
      </c>
      <c r="F60" s="119">
        <f t="shared" si="2"/>
        <v>5.25</v>
      </c>
      <c r="G60" s="119">
        <f t="shared" si="10"/>
        <v>87.81543653535661</v>
      </c>
      <c r="H60" s="112">
        <f t="shared" si="3"/>
        <v>1.2803641571940316</v>
      </c>
      <c r="I60" s="153">
        <v>-1.9</v>
      </c>
      <c r="J60" s="128">
        <v>2</v>
      </c>
      <c r="K60" s="128" t="s">
        <v>355</v>
      </c>
      <c r="L60" s="206" t="s">
        <v>431</v>
      </c>
      <c r="M60" s="128"/>
      <c r="N60" s="145">
        <v>25.2</v>
      </c>
      <c r="O60" s="128" t="s">
        <v>422</v>
      </c>
      <c r="P60" s="145">
        <v>0.2</v>
      </c>
      <c r="Q60" s="128">
        <v>0</v>
      </c>
      <c r="R60" s="128"/>
      <c r="S60" s="128">
        <v>999.7</v>
      </c>
      <c r="T60" s="136" t="s">
        <v>285</v>
      </c>
      <c r="U60" s="127"/>
      <c r="V60" s="127"/>
      <c r="X60" s="90">
        <v>7</v>
      </c>
      <c r="Y60" s="90">
        <v>1.2</v>
      </c>
      <c r="AH60" s="94">
        <f t="shared" si="4"/>
        <v>7.629177622521602</v>
      </c>
      <c r="AI60" s="94">
        <f t="shared" si="5"/>
        <v>7.258895633275086</v>
      </c>
      <c r="AJ60" s="94">
        <f t="shared" si="6"/>
        <v>6.699595633275085</v>
      </c>
      <c r="AK60" s="94">
        <f t="shared" si="7"/>
        <v>1.2803641571940316</v>
      </c>
    </row>
    <row r="61" spans="1:37" ht="11.25">
      <c r="A61" s="29">
        <v>41692</v>
      </c>
      <c r="B61" s="130">
        <v>5.4</v>
      </c>
      <c r="C61" s="44">
        <v>4.5</v>
      </c>
      <c r="D61" s="154">
        <v>10.9</v>
      </c>
      <c r="E61" s="154">
        <v>2.7</v>
      </c>
      <c r="F61" s="119">
        <f t="shared" si="2"/>
        <v>6.800000000000001</v>
      </c>
      <c r="G61" s="119">
        <f t="shared" si="10"/>
        <v>85.8911052518074</v>
      </c>
      <c r="H61" s="112">
        <f t="shared" si="3"/>
        <v>3.2323652662361857</v>
      </c>
      <c r="I61" s="153">
        <v>-1.2</v>
      </c>
      <c r="J61" s="128">
        <v>2</v>
      </c>
      <c r="K61" s="128" t="s">
        <v>15</v>
      </c>
      <c r="L61" s="128">
        <v>3</v>
      </c>
      <c r="M61" s="128"/>
      <c r="N61" s="145">
        <v>20.6</v>
      </c>
      <c r="O61" s="128" t="s">
        <v>15</v>
      </c>
      <c r="P61" s="145">
        <v>0</v>
      </c>
      <c r="Q61" s="128">
        <v>0</v>
      </c>
      <c r="R61" s="128"/>
      <c r="S61" s="128">
        <v>1006.4</v>
      </c>
      <c r="T61" s="136" t="s">
        <v>286</v>
      </c>
      <c r="U61" s="127"/>
      <c r="V61" s="127"/>
      <c r="X61" s="90">
        <v>7.2</v>
      </c>
      <c r="Y61" s="90">
        <v>1.2</v>
      </c>
      <c r="AH61" s="94">
        <f t="shared" si="4"/>
        <v>8.966052258259293</v>
      </c>
      <c r="AI61" s="94">
        <f t="shared" si="5"/>
        <v>8.420141382073544</v>
      </c>
      <c r="AJ61" s="94">
        <f t="shared" si="6"/>
        <v>7.7010413820735435</v>
      </c>
      <c r="AK61" s="94">
        <f t="shared" si="7"/>
        <v>3.2323652662361857</v>
      </c>
    </row>
    <row r="62" spans="1:37" ht="11.25">
      <c r="A62" s="29">
        <v>41693</v>
      </c>
      <c r="B62" s="130">
        <v>10.6</v>
      </c>
      <c r="C62" s="44">
        <v>8.8</v>
      </c>
      <c r="D62" s="154">
        <v>12</v>
      </c>
      <c r="E62" s="154">
        <v>5.4</v>
      </c>
      <c r="F62" s="119">
        <f t="shared" si="2"/>
        <v>8.7</v>
      </c>
      <c r="G62" s="119">
        <f t="shared" si="10"/>
        <v>77.35604697043385</v>
      </c>
      <c r="H62" s="112">
        <f t="shared" si="3"/>
        <v>6.807677769257156</v>
      </c>
      <c r="I62" s="153">
        <v>5</v>
      </c>
      <c r="J62" s="128">
        <v>4</v>
      </c>
      <c r="K62" s="128" t="s">
        <v>355</v>
      </c>
      <c r="L62" s="128">
        <v>6</v>
      </c>
      <c r="M62" s="128"/>
      <c r="N62" s="145">
        <v>26</v>
      </c>
      <c r="O62" s="128" t="s">
        <v>15</v>
      </c>
      <c r="P62" s="145">
        <v>0.1</v>
      </c>
      <c r="Q62" s="128">
        <v>0</v>
      </c>
      <c r="R62" s="128"/>
      <c r="S62" s="128">
        <v>1003.8</v>
      </c>
      <c r="T62" s="136" t="s">
        <v>162</v>
      </c>
      <c r="U62" s="127"/>
      <c r="V62" s="127"/>
      <c r="X62" s="90">
        <v>7.1</v>
      </c>
      <c r="Y62" s="90">
        <v>1.4</v>
      </c>
      <c r="AH62" s="94">
        <f t="shared" si="4"/>
        <v>12.775491423705457</v>
      </c>
      <c r="AI62" s="94">
        <f t="shared" si="5"/>
        <v>11.32081514642534</v>
      </c>
      <c r="AJ62" s="94">
        <f t="shared" si="6"/>
        <v>9.88261514642534</v>
      </c>
      <c r="AK62" s="94">
        <f t="shared" si="7"/>
        <v>6.807677769257156</v>
      </c>
    </row>
    <row r="63" spans="1:37" ht="11.25">
      <c r="A63" s="29">
        <v>41694</v>
      </c>
      <c r="B63" s="130">
        <v>7.8</v>
      </c>
      <c r="C63" s="44">
        <v>7.2</v>
      </c>
      <c r="D63" s="154">
        <v>10.7</v>
      </c>
      <c r="E63" s="154">
        <v>7.2</v>
      </c>
      <c r="F63" s="119">
        <f t="shared" si="2"/>
        <v>8.95</v>
      </c>
      <c r="G63" s="119">
        <f t="shared" si="10"/>
        <v>91.44897305223635</v>
      </c>
      <c r="H63" s="112">
        <f t="shared" si="3"/>
        <v>6.496153542391893</v>
      </c>
      <c r="I63" s="153">
        <v>5.5</v>
      </c>
      <c r="J63" s="128">
        <v>8</v>
      </c>
      <c r="K63" s="128" t="s">
        <v>422</v>
      </c>
      <c r="L63" s="128">
        <v>3</v>
      </c>
      <c r="M63" s="128"/>
      <c r="N63" s="145">
        <v>18.4</v>
      </c>
      <c r="O63" s="128" t="s">
        <v>291</v>
      </c>
      <c r="P63" s="145">
        <v>0.7</v>
      </c>
      <c r="Q63" s="128">
        <v>0</v>
      </c>
      <c r="R63" s="128"/>
      <c r="S63" s="128">
        <v>1002.3</v>
      </c>
      <c r="T63" s="136" t="s">
        <v>116</v>
      </c>
      <c r="U63" s="127"/>
      <c r="V63" s="127"/>
      <c r="X63" s="90">
        <v>7.1</v>
      </c>
      <c r="Y63" s="90">
        <v>1.3</v>
      </c>
      <c r="AH63" s="94">
        <f t="shared" si="4"/>
        <v>10.57743042767468</v>
      </c>
      <c r="AI63" s="94">
        <f t="shared" si="5"/>
        <v>10.152351501423265</v>
      </c>
      <c r="AJ63" s="94">
        <f t="shared" si="6"/>
        <v>9.672951501423265</v>
      </c>
      <c r="AK63" s="94">
        <f t="shared" si="7"/>
        <v>6.496153542391893</v>
      </c>
    </row>
    <row r="64" spans="1:37" ht="11.25">
      <c r="A64" s="29">
        <v>41695</v>
      </c>
      <c r="B64" s="130">
        <v>6</v>
      </c>
      <c r="C64" s="44">
        <v>5.3</v>
      </c>
      <c r="D64" s="154">
        <v>10.3</v>
      </c>
      <c r="E64" s="154">
        <v>5.3</v>
      </c>
      <c r="F64" s="119">
        <f t="shared" si="2"/>
        <v>7.800000000000001</v>
      </c>
      <c r="G64" s="119">
        <f t="shared" si="10"/>
        <v>89.27446626716964</v>
      </c>
      <c r="H64" s="112">
        <f t="shared" si="3"/>
        <v>4.371415264461192</v>
      </c>
      <c r="I64" s="153">
        <v>3.4</v>
      </c>
      <c r="J64" s="128">
        <v>5</v>
      </c>
      <c r="K64" s="128" t="s">
        <v>354</v>
      </c>
      <c r="L64" s="128">
        <v>3</v>
      </c>
      <c r="M64" s="128"/>
      <c r="N64" s="145">
        <v>17.1</v>
      </c>
      <c r="O64" s="128" t="s">
        <v>354</v>
      </c>
      <c r="P64" s="145">
        <v>0.4</v>
      </c>
      <c r="Q64" s="128">
        <v>0</v>
      </c>
      <c r="R64" s="128"/>
      <c r="S64" s="128">
        <v>995.5</v>
      </c>
      <c r="T64" s="136" t="s">
        <v>258</v>
      </c>
      <c r="U64" s="127"/>
      <c r="V64" s="127"/>
      <c r="X64" s="90">
        <v>7.2</v>
      </c>
      <c r="Y64" s="90">
        <v>1.1</v>
      </c>
      <c r="AH64" s="94">
        <f t="shared" si="4"/>
        <v>9.347120306962537</v>
      </c>
      <c r="AI64" s="94">
        <f t="shared" si="5"/>
        <v>8.903891765391034</v>
      </c>
      <c r="AJ64" s="94">
        <f t="shared" si="6"/>
        <v>8.344591765391034</v>
      </c>
      <c r="AK64" s="94">
        <f t="shared" si="7"/>
        <v>4.371415264461192</v>
      </c>
    </row>
    <row r="65" spans="1:37" ht="11.25">
      <c r="A65" s="29">
        <v>41696</v>
      </c>
      <c r="B65" s="130">
        <v>4.9</v>
      </c>
      <c r="C65" s="44">
        <v>4.4</v>
      </c>
      <c r="D65" s="154">
        <v>11</v>
      </c>
      <c r="E65" s="154">
        <v>2.7</v>
      </c>
      <c r="F65" s="119">
        <f t="shared" si="2"/>
        <v>6.85</v>
      </c>
      <c r="G65" s="119">
        <f t="shared" si="10"/>
        <v>91.94828560357567</v>
      </c>
      <c r="H65" s="112">
        <f t="shared" si="3"/>
        <v>3.703728888774188</v>
      </c>
      <c r="I65" s="153">
        <v>0.5</v>
      </c>
      <c r="J65" s="128">
        <v>0</v>
      </c>
      <c r="K65" s="128" t="s">
        <v>355</v>
      </c>
      <c r="L65" s="128">
        <v>4</v>
      </c>
      <c r="M65" s="128"/>
      <c r="N65" s="145">
        <v>23.5</v>
      </c>
      <c r="O65" s="128" t="s">
        <v>422</v>
      </c>
      <c r="P65" s="145">
        <v>3.6</v>
      </c>
      <c r="Q65" s="128">
        <v>0</v>
      </c>
      <c r="R65" s="128"/>
      <c r="S65" s="128">
        <v>1009.9</v>
      </c>
      <c r="T65" s="136" t="s">
        <v>259</v>
      </c>
      <c r="U65" s="127"/>
      <c r="V65" s="127"/>
      <c r="X65" s="90">
        <v>7.4</v>
      </c>
      <c r="Y65" s="90">
        <v>1.3</v>
      </c>
      <c r="AH65" s="94">
        <f t="shared" si="4"/>
        <v>8.659035531865939</v>
      </c>
      <c r="AI65" s="94">
        <f t="shared" si="5"/>
        <v>8.36133472135519</v>
      </c>
      <c r="AJ65" s="94">
        <f t="shared" si="6"/>
        <v>7.96183472135519</v>
      </c>
      <c r="AK65" s="94">
        <f t="shared" si="7"/>
        <v>3.703728888774188</v>
      </c>
    </row>
    <row r="66" spans="1:37" ht="11.25">
      <c r="A66" s="29">
        <v>41697</v>
      </c>
      <c r="B66" s="130">
        <v>5.9</v>
      </c>
      <c r="C66" s="44">
        <v>5.3</v>
      </c>
      <c r="D66" s="154">
        <v>9.8</v>
      </c>
      <c r="E66" s="154">
        <v>4.8</v>
      </c>
      <c r="F66" s="119">
        <f t="shared" si="2"/>
        <v>7.300000000000001</v>
      </c>
      <c r="G66" s="119">
        <f t="shared" si="10"/>
        <v>90.75540260077805</v>
      </c>
      <c r="H66" s="112">
        <f t="shared" si="3"/>
        <v>4.507373257164459</v>
      </c>
      <c r="I66" s="153">
        <v>2</v>
      </c>
      <c r="J66" s="128">
        <v>4</v>
      </c>
      <c r="K66" s="128" t="s">
        <v>15</v>
      </c>
      <c r="L66" s="128">
        <v>4</v>
      </c>
      <c r="M66" s="128"/>
      <c r="N66" s="145">
        <v>26.6</v>
      </c>
      <c r="O66" s="128" t="s">
        <v>422</v>
      </c>
      <c r="P66" s="145">
        <v>0.7</v>
      </c>
      <c r="Q66" s="128">
        <v>0</v>
      </c>
      <c r="R66" s="128"/>
      <c r="S66" s="128">
        <v>1003.1</v>
      </c>
      <c r="T66" s="136" t="s">
        <v>44</v>
      </c>
      <c r="U66" s="127"/>
      <c r="V66" s="127"/>
      <c r="X66" s="90">
        <v>7.7</v>
      </c>
      <c r="Y66" s="90">
        <v>1.4</v>
      </c>
      <c r="AH66" s="94">
        <f t="shared" si="4"/>
        <v>9.282633897234025</v>
      </c>
      <c r="AI66" s="94">
        <f t="shared" si="5"/>
        <v>8.903891765391034</v>
      </c>
      <c r="AJ66" s="94">
        <f t="shared" si="6"/>
        <v>8.424491765391034</v>
      </c>
      <c r="AK66" s="94">
        <f t="shared" si="7"/>
        <v>4.507373257164459</v>
      </c>
    </row>
    <row r="67" spans="1:37" ht="12" thickBot="1">
      <c r="A67" s="167">
        <v>41698</v>
      </c>
      <c r="B67" s="220">
        <v>2</v>
      </c>
      <c r="C67" s="240">
        <v>1.5</v>
      </c>
      <c r="D67" s="221">
        <v>6.2</v>
      </c>
      <c r="E67" s="221">
        <v>1.1</v>
      </c>
      <c r="F67" s="170">
        <f t="shared" si="2"/>
        <v>3.6500000000000004</v>
      </c>
      <c r="G67" s="170">
        <f t="shared" si="10"/>
        <v>90.81708232378465</v>
      </c>
      <c r="H67" s="171">
        <f t="shared" si="3"/>
        <v>0.6606467515726098</v>
      </c>
      <c r="I67" s="222">
        <v>-3</v>
      </c>
      <c r="J67" s="173">
        <v>8</v>
      </c>
      <c r="K67" s="173" t="s">
        <v>351</v>
      </c>
      <c r="L67" s="174" t="s">
        <v>431</v>
      </c>
      <c r="M67" s="173"/>
      <c r="N67" s="176">
        <v>12.1</v>
      </c>
      <c r="O67" s="173" t="s">
        <v>351</v>
      </c>
      <c r="P67" s="176">
        <v>0</v>
      </c>
      <c r="Q67" s="173">
        <v>0</v>
      </c>
      <c r="R67" s="173"/>
      <c r="S67" s="173">
        <v>998.6</v>
      </c>
      <c r="T67" s="193" t="s">
        <v>82</v>
      </c>
      <c r="U67" s="175"/>
      <c r="V67" s="175"/>
      <c r="X67" s="90">
        <v>7.6</v>
      </c>
      <c r="Y67" s="90">
        <v>1.4</v>
      </c>
      <c r="AH67" s="94">
        <f t="shared" si="4"/>
        <v>7.054516284028025</v>
      </c>
      <c r="AI67" s="94">
        <f t="shared" si="5"/>
        <v>6.8062058612105245</v>
      </c>
      <c r="AJ67" s="94">
        <f t="shared" si="6"/>
        <v>6.406705861210525</v>
      </c>
      <c r="AK67" s="94">
        <f t="shared" si="7"/>
        <v>0.6606467515726098</v>
      </c>
    </row>
    <row r="68" spans="1:37" s="234" customFormat="1" ht="12" thickBot="1">
      <c r="A68" s="225">
        <v>41699</v>
      </c>
      <c r="B68" s="226">
        <v>0.6</v>
      </c>
      <c r="C68" s="227">
        <v>0.2</v>
      </c>
      <c r="D68" s="227">
        <v>8.6</v>
      </c>
      <c r="E68" s="227">
        <v>-1.5</v>
      </c>
      <c r="F68" s="187">
        <f t="shared" si="2"/>
        <v>3.55</v>
      </c>
      <c r="G68" s="187">
        <f t="shared" si="10"/>
        <v>92.13208755425694</v>
      </c>
      <c r="H68" s="188">
        <f t="shared" si="3"/>
        <v>-0.5272247055848832</v>
      </c>
      <c r="I68" s="228">
        <v>-6.2</v>
      </c>
      <c r="J68" s="229">
        <v>5</v>
      </c>
      <c r="K68" s="229" t="s">
        <v>354</v>
      </c>
      <c r="L68" s="230">
        <v>1</v>
      </c>
      <c r="M68" s="229"/>
      <c r="N68" s="231">
        <v>9.7</v>
      </c>
      <c r="O68" s="229" t="s">
        <v>355</v>
      </c>
      <c r="P68" s="231">
        <v>0.3</v>
      </c>
      <c r="Q68" s="229">
        <v>0</v>
      </c>
      <c r="R68" s="229"/>
      <c r="S68" s="229">
        <v>1002.7</v>
      </c>
      <c r="T68" s="232" t="s">
        <v>139</v>
      </c>
      <c r="U68" s="233"/>
      <c r="V68" s="233"/>
      <c r="X68" s="235">
        <v>7.6</v>
      </c>
      <c r="Y68" s="235">
        <v>1.4</v>
      </c>
      <c r="AH68" s="234">
        <f t="shared" si="4"/>
        <v>6.378660943113899</v>
      </c>
      <c r="AI68" s="234">
        <f t="shared" si="5"/>
        <v>6.196393484898889</v>
      </c>
      <c r="AJ68" s="234">
        <f t="shared" si="6"/>
        <v>5.876793484898888</v>
      </c>
      <c r="AK68" s="234">
        <f t="shared" si="7"/>
        <v>-0.5272247055848832</v>
      </c>
    </row>
    <row r="69" spans="1:37" ht="11.25">
      <c r="A69" s="179">
        <v>41700</v>
      </c>
      <c r="B69" s="197">
        <v>8</v>
      </c>
      <c r="C69" s="204">
        <v>7</v>
      </c>
      <c r="D69" s="204">
        <v>8.5</v>
      </c>
      <c r="E69" s="223">
        <v>0.6</v>
      </c>
      <c r="F69" s="119">
        <f t="shared" si="2"/>
        <v>4.55</v>
      </c>
      <c r="G69" s="119">
        <f t="shared" si="10"/>
        <v>85.9406472086936</v>
      </c>
      <c r="H69" s="112">
        <f t="shared" si="3"/>
        <v>5.794527355879821</v>
      </c>
      <c r="I69" s="181">
        <v>-2.5</v>
      </c>
      <c r="J69" s="180">
        <v>6</v>
      </c>
      <c r="K69" s="180" t="s">
        <v>355</v>
      </c>
      <c r="L69" s="236" t="s">
        <v>273</v>
      </c>
      <c r="M69" s="180"/>
      <c r="N69" s="182">
        <v>27</v>
      </c>
      <c r="O69" s="180" t="s">
        <v>353</v>
      </c>
      <c r="P69" s="182">
        <v>16.6</v>
      </c>
      <c r="Q69" s="180">
        <v>0</v>
      </c>
      <c r="R69" s="180"/>
      <c r="S69" s="180">
        <v>994.2</v>
      </c>
      <c r="T69" s="183" t="s">
        <v>140</v>
      </c>
      <c r="U69" s="224"/>
      <c r="V69" s="224"/>
      <c r="X69" s="90">
        <v>7.7</v>
      </c>
      <c r="Y69" s="90">
        <v>1.3</v>
      </c>
      <c r="AH69" s="94">
        <f t="shared" si="4"/>
        <v>10.722567515390086</v>
      </c>
      <c r="AI69" s="94">
        <f t="shared" si="5"/>
        <v>10.014043920115377</v>
      </c>
      <c r="AJ69" s="94">
        <f t="shared" si="6"/>
        <v>9.215043920115377</v>
      </c>
      <c r="AK69" s="94">
        <f t="shared" si="7"/>
        <v>5.794527355879821</v>
      </c>
    </row>
    <row r="70" spans="1:37" ht="11.25">
      <c r="A70" s="29">
        <v>41701</v>
      </c>
      <c r="B70" s="130">
        <v>2.5</v>
      </c>
      <c r="C70" s="44">
        <v>2.2</v>
      </c>
      <c r="D70" s="44">
        <v>9.7</v>
      </c>
      <c r="E70" s="44">
        <v>0.4</v>
      </c>
      <c r="F70" s="119">
        <f t="shared" si="2"/>
        <v>5.05</v>
      </c>
      <c r="G70" s="119">
        <f t="shared" si="10"/>
        <v>94.60469670461373</v>
      </c>
      <c r="H70" s="112">
        <f t="shared" si="3"/>
        <v>1.723766675474265</v>
      </c>
      <c r="I70" s="153">
        <v>-5</v>
      </c>
      <c r="J70" s="128">
        <v>2</v>
      </c>
      <c r="K70" s="128" t="s">
        <v>352</v>
      </c>
      <c r="L70" s="133">
        <v>2</v>
      </c>
      <c r="M70" s="128"/>
      <c r="N70" s="145">
        <v>9.7</v>
      </c>
      <c r="O70" s="128" t="s">
        <v>490</v>
      </c>
      <c r="P70" s="145">
        <v>0.1</v>
      </c>
      <c r="Q70" s="128">
        <v>0</v>
      </c>
      <c r="R70" s="128"/>
      <c r="S70" s="128">
        <v>982.5</v>
      </c>
      <c r="T70" s="136" t="s">
        <v>451</v>
      </c>
      <c r="U70" s="127"/>
      <c r="V70" s="127"/>
      <c r="X70" s="90">
        <v>7.8</v>
      </c>
      <c r="Y70" s="90">
        <v>1.2</v>
      </c>
      <c r="AH70" s="94">
        <f t="shared" si="4"/>
        <v>7.310800962158791</v>
      </c>
      <c r="AI70" s="94">
        <f t="shared" si="5"/>
        <v>7.1560610769283075</v>
      </c>
      <c r="AJ70" s="94">
        <f t="shared" si="6"/>
        <v>6.9163610769283075</v>
      </c>
      <c r="AK70" s="94">
        <f t="shared" si="7"/>
        <v>1.723766675474265</v>
      </c>
    </row>
    <row r="71" spans="1:37" ht="11.25">
      <c r="A71" s="29">
        <v>41702</v>
      </c>
      <c r="B71" s="130">
        <v>2.1</v>
      </c>
      <c r="C71" s="44">
        <v>1.6</v>
      </c>
      <c r="D71" s="44">
        <v>10.2</v>
      </c>
      <c r="E71" s="203">
        <v>-0.6</v>
      </c>
      <c r="F71" s="119">
        <f t="shared" si="2"/>
        <v>4.8</v>
      </c>
      <c r="G71" s="119">
        <f t="shared" si="10"/>
        <v>90.860292194784</v>
      </c>
      <c r="H71" s="112">
        <f t="shared" si="3"/>
        <v>0.7661211809659422</v>
      </c>
      <c r="I71" s="153">
        <v>-5.8</v>
      </c>
      <c r="J71" s="128">
        <v>3</v>
      </c>
      <c r="K71" s="128" t="s">
        <v>354</v>
      </c>
      <c r="L71" s="128">
        <v>1</v>
      </c>
      <c r="M71" s="128"/>
      <c r="N71" s="145">
        <v>16.4</v>
      </c>
      <c r="O71" s="128" t="s">
        <v>422</v>
      </c>
      <c r="P71" s="145">
        <v>0</v>
      </c>
      <c r="Q71" s="128">
        <v>0</v>
      </c>
      <c r="R71" s="128"/>
      <c r="S71" s="128">
        <v>1001.3</v>
      </c>
      <c r="T71" s="136" t="s">
        <v>39</v>
      </c>
      <c r="U71" s="127"/>
      <c r="V71" s="127"/>
      <c r="X71" s="90">
        <v>7.9</v>
      </c>
      <c r="Y71" s="90">
        <v>1.1</v>
      </c>
      <c r="AH71" s="94">
        <f t="shared" si="4"/>
        <v>7.105128334021381</v>
      </c>
      <c r="AI71" s="94">
        <f t="shared" si="5"/>
        <v>6.855240365106215</v>
      </c>
      <c r="AJ71" s="94">
        <f t="shared" si="6"/>
        <v>6.455740365106215</v>
      </c>
      <c r="AK71" s="94">
        <f t="shared" si="7"/>
        <v>0.7661211809659422</v>
      </c>
    </row>
    <row r="72" spans="1:37" ht="11.25">
      <c r="A72" s="29">
        <v>41703</v>
      </c>
      <c r="B72" s="130">
        <v>1.5</v>
      </c>
      <c r="C72" s="44">
        <v>1.1</v>
      </c>
      <c r="D72" s="44">
        <v>10.9</v>
      </c>
      <c r="E72" s="203">
        <v>-1</v>
      </c>
      <c r="F72" s="119">
        <f t="shared" si="2"/>
        <v>4.95</v>
      </c>
      <c r="G72" s="119">
        <f t="shared" si="10"/>
        <v>92.46788718721454</v>
      </c>
      <c r="H72" s="112">
        <f t="shared" si="3"/>
        <v>0.4145039387254994</v>
      </c>
      <c r="I72" s="153">
        <v>-5.9</v>
      </c>
      <c r="J72" s="128">
        <v>7</v>
      </c>
      <c r="K72" s="128" t="s">
        <v>352</v>
      </c>
      <c r="L72" s="128">
        <v>1</v>
      </c>
      <c r="M72" s="128"/>
      <c r="N72" s="145">
        <v>11.7</v>
      </c>
      <c r="O72" s="128" t="s">
        <v>267</v>
      </c>
      <c r="P72" s="145">
        <v>5.7</v>
      </c>
      <c r="Q72" s="128">
        <v>0</v>
      </c>
      <c r="R72" s="128"/>
      <c r="S72" s="128">
        <v>1019.4</v>
      </c>
      <c r="T72" s="136" t="s">
        <v>188</v>
      </c>
      <c r="U72" s="127"/>
      <c r="V72" s="127"/>
      <c r="X72" s="90">
        <v>8.2</v>
      </c>
      <c r="Y72" s="90">
        <v>1.4</v>
      </c>
      <c r="AH72" s="94">
        <f t="shared" si="4"/>
        <v>6.8062058612105245</v>
      </c>
      <c r="AI72" s="94">
        <f t="shared" si="5"/>
        <v>6.613154757473732</v>
      </c>
      <c r="AJ72" s="94">
        <f t="shared" si="6"/>
        <v>6.293554757473732</v>
      </c>
      <c r="AK72" s="94">
        <f t="shared" si="7"/>
        <v>0.4145039387254994</v>
      </c>
    </row>
    <row r="73" spans="1:37" ht="11.25">
      <c r="A73" s="29">
        <v>41704</v>
      </c>
      <c r="B73" s="130">
        <v>7.8</v>
      </c>
      <c r="C73" s="44">
        <v>7.6</v>
      </c>
      <c r="D73" s="44">
        <v>10.1</v>
      </c>
      <c r="E73" s="44">
        <v>1.5</v>
      </c>
      <c r="F73" s="119">
        <f aca="true" t="shared" si="11" ref="F73:F136">AVERAGE(D73:E73)</f>
        <v>5.8</v>
      </c>
      <c r="G73" s="119">
        <f t="shared" si="10"/>
        <v>97.1334889339788</v>
      </c>
      <c r="H73" s="112">
        <f aca="true" t="shared" si="12" ref="H73:H136">AK73</f>
        <v>7.374257865397817</v>
      </c>
      <c r="I73" s="153">
        <v>5.5</v>
      </c>
      <c r="J73" s="128">
        <v>8</v>
      </c>
      <c r="K73" s="128" t="s">
        <v>267</v>
      </c>
      <c r="L73" s="128">
        <v>3</v>
      </c>
      <c r="M73" s="128"/>
      <c r="N73" s="145">
        <v>15.6</v>
      </c>
      <c r="O73" s="128" t="s">
        <v>267</v>
      </c>
      <c r="P73" s="145">
        <v>3.2</v>
      </c>
      <c r="Q73" s="128">
        <v>0</v>
      </c>
      <c r="R73" s="128"/>
      <c r="S73" s="128">
        <v>1022.1</v>
      </c>
      <c r="T73" s="136" t="s">
        <v>413</v>
      </c>
      <c r="U73" s="127"/>
      <c r="V73" s="127"/>
      <c r="X73" s="90">
        <v>8.5</v>
      </c>
      <c r="Y73" s="90">
        <v>2</v>
      </c>
      <c r="AH73" s="94">
        <f aca="true" t="shared" si="13" ref="AH73:AH136">6.107*EXP(17.38*(B73/(239+B73)))</f>
        <v>10.57743042767468</v>
      </c>
      <c r="AI73" s="94">
        <f aca="true" t="shared" si="14" ref="AI73:AI136">IF(W73&gt;=0,6.107*EXP(17.38*(C73/(239+C73))),6.107*EXP(22.44*(C73/(272.4+C73))))</f>
        <v>10.434027213964692</v>
      </c>
      <c r="AJ73" s="94">
        <f aca="true" t="shared" si="15" ref="AJ73:AJ136">IF(C73&gt;=0,AI73-(0.000799*1000*(B73-C73)),AI73-(0.00072*1000*(B73-C73)))</f>
        <v>10.274227213964691</v>
      </c>
      <c r="AK73" s="94">
        <f aca="true" t="shared" si="16" ref="AK73:AK136">239*LN(AJ73/6.107)/(17.38-LN(AJ73/6.107))</f>
        <v>7.374257865397817</v>
      </c>
    </row>
    <row r="74" spans="1:37" ht="11.25">
      <c r="A74" s="29">
        <v>41705</v>
      </c>
      <c r="B74" s="130">
        <v>9.5</v>
      </c>
      <c r="C74" s="44">
        <v>9.2</v>
      </c>
      <c r="D74" s="44">
        <v>13.9</v>
      </c>
      <c r="E74" s="44">
        <v>7.8</v>
      </c>
      <c r="F74" s="119">
        <f t="shared" si="11"/>
        <v>10.85</v>
      </c>
      <c r="G74" s="119">
        <f t="shared" si="10"/>
        <v>95.98017428853579</v>
      </c>
      <c r="H74" s="112">
        <f t="shared" si="12"/>
        <v>8.891547842811494</v>
      </c>
      <c r="I74" s="153">
        <v>8</v>
      </c>
      <c r="J74" s="128">
        <v>8</v>
      </c>
      <c r="K74" s="128" t="s">
        <v>15</v>
      </c>
      <c r="L74" s="128">
        <v>4</v>
      </c>
      <c r="M74" s="128"/>
      <c r="N74" s="145">
        <v>20.9</v>
      </c>
      <c r="O74" s="128" t="s">
        <v>15</v>
      </c>
      <c r="P74" s="145">
        <v>0.1</v>
      </c>
      <c r="Q74" s="128">
        <v>0</v>
      </c>
      <c r="R74" s="128"/>
      <c r="S74" s="128">
        <v>1017</v>
      </c>
      <c r="T74" s="136" t="s">
        <v>168</v>
      </c>
      <c r="U74" s="127"/>
      <c r="V74" s="127"/>
      <c r="X74" s="90">
        <v>8.4</v>
      </c>
      <c r="Y74" s="90">
        <v>2.1</v>
      </c>
      <c r="AH74" s="94">
        <f t="shared" si="13"/>
        <v>11.868195956166188</v>
      </c>
      <c r="AI74" s="94">
        <f t="shared" si="14"/>
        <v>11.630815163633265</v>
      </c>
      <c r="AJ74" s="94">
        <f t="shared" si="15"/>
        <v>11.391115163633264</v>
      </c>
      <c r="AK74" s="94">
        <f t="shared" si="16"/>
        <v>8.891547842811494</v>
      </c>
    </row>
    <row r="75" spans="1:37" ht="11.25">
      <c r="A75" s="29">
        <v>41706</v>
      </c>
      <c r="B75" s="130">
        <v>7.7</v>
      </c>
      <c r="C75" s="44">
        <v>7.2</v>
      </c>
      <c r="D75" s="44">
        <v>13.7</v>
      </c>
      <c r="E75" s="44">
        <v>0.7</v>
      </c>
      <c r="F75" s="119">
        <f t="shared" si="11"/>
        <v>7.199999999999999</v>
      </c>
      <c r="G75" s="119">
        <f t="shared" si="10"/>
        <v>92.83555515526129</v>
      </c>
      <c r="H75" s="112">
        <f t="shared" si="12"/>
        <v>6.61556696641879</v>
      </c>
      <c r="I75" s="153">
        <v>-4.5</v>
      </c>
      <c r="J75" s="128">
        <v>8</v>
      </c>
      <c r="K75" s="128" t="s">
        <v>354</v>
      </c>
      <c r="L75" s="206" t="s">
        <v>273</v>
      </c>
      <c r="M75" s="128"/>
      <c r="N75" s="145">
        <v>18.2</v>
      </c>
      <c r="O75" s="128" t="s">
        <v>353</v>
      </c>
      <c r="P75" s="145">
        <v>0</v>
      </c>
      <c r="Q75" s="128">
        <v>0</v>
      </c>
      <c r="R75" s="128"/>
      <c r="S75" s="128">
        <v>1023.9</v>
      </c>
      <c r="T75" s="136" t="s">
        <v>205</v>
      </c>
      <c r="U75" s="127"/>
      <c r="V75" s="127"/>
      <c r="X75" s="90">
        <v>8.4</v>
      </c>
      <c r="Y75" s="90">
        <v>1.9</v>
      </c>
      <c r="AH75" s="94">
        <f t="shared" si="13"/>
        <v>10.5055132003167</v>
      </c>
      <c r="AI75" s="94">
        <f t="shared" si="14"/>
        <v>10.152351501423265</v>
      </c>
      <c r="AJ75" s="94">
        <f t="shared" si="15"/>
        <v>9.752851501423265</v>
      </c>
      <c r="AK75" s="94">
        <f t="shared" si="16"/>
        <v>6.61556696641879</v>
      </c>
    </row>
    <row r="76" spans="1:37" ht="11.25">
      <c r="A76" s="29">
        <v>41707</v>
      </c>
      <c r="B76" s="130">
        <v>7.5</v>
      </c>
      <c r="C76" s="44">
        <v>6.7</v>
      </c>
      <c r="D76" s="44">
        <v>17.9</v>
      </c>
      <c r="E76" s="44">
        <v>3.2</v>
      </c>
      <c r="F76" s="119">
        <f t="shared" si="11"/>
        <v>10.549999999999999</v>
      </c>
      <c r="G76" s="119">
        <f t="shared" si="10"/>
        <v>88.49293593253603</v>
      </c>
      <c r="H76" s="112">
        <f t="shared" si="12"/>
        <v>5.724638570284345</v>
      </c>
      <c r="I76" s="153">
        <v>-2</v>
      </c>
      <c r="J76" s="128">
        <v>0</v>
      </c>
      <c r="K76" s="128" t="s">
        <v>355</v>
      </c>
      <c r="L76" s="206" t="s">
        <v>169</v>
      </c>
      <c r="M76" s="128"/>
      <c r="N76" s="145">
        <v>13.5</v>
      </c>
      <c r="O76" s="128" t="s">
        <v>353</v>
      </c>
      <c r="P76" s="145">
        <v>0</v>
      </c>
      <c r="Q76" s="128">
        <v>0</v>
      </c>
      <c r="R76" s="128"/>
      <c r="S76" s="128">
        <v>1020.9</v>
      </c>
      <c r="T76" s="136" t="s">
        <v>473</v>
      </c>
      <c r="U76" s="127"/>
      <c r="V76" s="127"/>
      <c r="X76" s="90">
        <v>8.5</v>
      </c>
      <c r="Y76" s="90">
        <v>1.7</v>
      </c>
      <c r="AH76" s="94">
        <f t="shared" si="13"/>
        <v>10.362970252792357</v>
      </c>
      <c r="AI76" s="94">
        <f t="shared" si="14"/>
        <v>9.809696626511307</v>
      </c>
      <c r="AJ76" s="94">
        <f t="shared" si="15"/>
        <v>9.170496626511307</v>
      </c>
      <c r="AK76" s="94">
        <f t="shared" si="16"/>
        <v>5.724638570284345</v>
      </c>
    </row>
    <row r="77" spans="1:37" ht="11.25">
      <c r="A77" s="29">
        <v>41708</v>
      </c>
      <c r="B77" s="130">
        <v>6.5</v>
      </c>
      <c r="C77" s="44">
        <v>6.1</v>
      </c>
      <c r="D77" s="44">
        <v>11.3</v>
      </c>
      <c r="E77" s="44">
        <v>4.4</v>
      </c>
      <c r="F77" s="119">
        <f t="shared" si="11"/>
        <v>7.8500000000000005</v>
      </c>
      <c r="G77" s="119">
        <f t="shared" si="10"/>
        <v>93.97329699620602</v>
      </c>
      <c r="H77" s="112">
        <f t="shared" si="12"/>
        <v>5.601391774806006</v>
      </c>
      <c r="I77" s="153">
        <v>-1</v>
      </c>
      <c r="J77" s="128">
        <v>3</v>
      </c>
      <c r="K77" s="128" t="s">
        <v>351</v>
      </c>
      <c r="L77" s="128">
        <v>2</v>
      </c>
      <c r="M77" s="128"/>
      <c r="N77" s="145">
        <v>15.4</v>
      </c>
      <c r="O77" s="128" t="s">
        <v>490</v>
      </c>
      <c r="P77" s="145">
        <v>0</v>
      </c>
      <c r="Q77" s="128">
        <v>0</v>
      </c>
      <c r="R77" s="128"/>
      <c r="S77" s="128">
        <v>1029.6</v>
      </c>
      <c r="T77" s="136" t="s">
        <v>306</v>
      </c>
      <c r="U77" s="127"/>
      <c r="V77" s="127"/>
      <c r="X77" s="90">
        <v>8.9</v>
      </c>
      <c r="Y77" s="90">
        <v>1.9</v>
      </c>
      <c r="AH77" s="94">
        <f t="shared" si="13"/>
        <v>9.67551615678414</v>
      </c>
      <c r="AI77" s="94">
        <f t="shared" si="14"/>
        <v>9.41200153393066</v>
      </c>
      <c r="AJ77" s="94">
        <f t="shared" si="15"/>
        <v>9.092401533930659</v>
      </c>
      <c r="AK77" s="94">
        <f t="shared" si="16"/>
        <v>5.601391774806006</v>
      </c>
    </row>
    <row r="78" spans="1:37" ht="11.25">
      <c r="A78" s="29">
        <v>41709</v>
      </c>
      <c r="B78" s="130">
        <v>5.1</v>
      </c>
      <c r="C78" s="44">
        <v>4.4</v>
      </c>
      <c r="D78" s="44">
        <v>11.9</v>
      </c>
      <c r="E78" s="44">
        <v>3.1</v>
      </c>
      <c r="F78" s="119">
        <f t="shared" si="11"/>
        <v>7.5</v>
      </c>
      <c r="G78" s="119">
        <f t="shared" si="10"/>
        <v>88.85425309269766</v>
      </c>
      <c r="H78" s="112">
        <f t="shared" si="12"/>
        <v>3.416551750630878</v>
      </c>
      <c r="I78" s="153">
        <v>-0.4</v>
      </c>
      <c r="J78" s="128">
        <v>7</v>
      </c>
      <c r="K78" s="128" t="s">
        <v>490</v>
      </c>
      <c r="L78" s="128">
        <v>4</v>
      </c>
      <c r="M78" s="128"/>
      <c r="N78" s="145">
        <v>21.4</v>
      </c>
      <c r="O78" s="128" t="s">
        <v>352</v>
      </c>
      <c r="P78" s="145">
        <v>0</v>
      </c>
      <c r="Q78" s="128">
        <v>0</v>
      </c>
      <c r="R78" s="128"/>
      <c r="S78" s="128">
        <v>1036.7</v>
      </c>
      <c r="T78" s="136" t="s">
        <v>483</v>
      </c>
      <c r="U78" s="127"/>
      <c r="V78" s="127"/>
      <c r="X78" s="90">
        <v>9</v>
      </c>
      <c r="Y78" s="90">
        <v>2.2</v>
      </c>
      <c r="AH78" s="94">
        <f t="shared" si="13"/>
        <v>8.780710489137393</v>
      </c>
      <c r="AI78" s="94">
        <f t="shared" si="14"/>
        <v>8.36133472135519</v>
      </c>
      <c r="AJ78" s="94">
        <f t="shared" si="15"/>
        <v>7.802034721355191</v>
      </c>
      <c r="AK78" s="94">
        <f t="shared" si="16"/>
        <v>3.416551750630878</v>
      </c>
    </row>
    <row r="79" spans="1:37" ht="11.25">
      <c r="A79" s="29">
        <v>41710</v>
      </c>
      <c r="B79" s="130">
        <v>4</v>
      </c>
      <c r="C79" s="44">
        <v>3.6</v>
      </c>
      <c r="D79" s="44">
        <v>10.1</v>
      </c>
      <c r="E79" s="44">
        <v>3.6</v>
      </c>
      <c r="F79" s="119">
        <f t="shared" si="11"/>
        <v>6.85</v>
      </c>
      <c r="G79" s="119">
        <f t="shared" si="10"/>
        <v>93.289640273826</v>
      </c>
      <c r="H79" s="112">
        <f t="shared" si="12"/>
        <v>3.0165654045796964</v>
      </c>
      <c r="I79" s="153">
        <v>-0.1</v>
      </c>
      <c r="J79" s="128">
        <v>8</v>
      </c>
      <c r="K79" s="128" t="s">
        <v>351</v>
      </c>
      <c r="L79" s="128">
        <v>2</v>
      </c>
      <c r="M79" s="128"/>
      <c r="N79" s="145">
        <v>9.6</v>
      </c>
      <c r="O79" s="128" t="s">
        <v>351</v>
      </c>
      <c r="P79" s="145">
        <v>0.1</v>
      </c>
      <c r="Q79" s="128">
        <v>0</v>
      </c>
      <c r="R79" s="128"/>
      <c r="S79" s="128">
        <v>1035.1</v>
      </c>
      <c r="T79" s="136" t="s">
        <v>49</v>
      </c>
      <c r="U79" s="127"/>
      <c r="V79" s="127"/>
      <c r="X79" s="90">
        <v>8.7</v>
      </c>
      <c r="Y79" s="90">
        <v>1.7</v>
      </c>
      <c r="AH79" s="94">
        <f t="shared" si="13"/>
        <v>8.129717614725772</v>
      </c>
      <c r="AI79" s="94">
        <f t="shared" si="14"/>
        <v>7.903784318055541</v>
      </c>
      <c r="AJ79" s="94">
        <f t="shared" si="15"/>
        <v>7.584184318055541</v>
      </c>
      <c r="AK79" s="94">
        <f t="shared" si="16"/>
        <v>3.0165654045796964</v>
      </c>
    </row>
    <row r="80" spans="1:37" ht="11.25">
      <c r="A80" s="29">
        <v>41711</v>
      </c>
      <c r="B80" s="130">
        <v>3.2</v>
      </c>
      <c r="C80" s="44">
        <v>3</v>
      </c>
      <c r="D80" s="44">
        <v>12.5</v>
      </c>
      <c r="E80" s="44">
        <v>0.5</v>
      </c>
      <c r="F80" s="119">
        <f t="shared" si="11"/>
        <v>6.5</v>
      </c>
      <c r="G80" s="119">
        <f t="shared" si="10"/>
        <v>96.51280708338172</v>
      </c>
      <c r="H80" s="112">
        <f t="shared" si="12"/>
        <v>2.6997772741116153</v>
      </c>
      <c r="I80" s="153">
        <v>-2.2</v>
      </c>
      <c r="J80" s="237">
        <v>8</v>
      </c>
      <c r="K80" s="128" t="s">
        <v>15</v>
      </c>
      <c r="L80" s="128">
        <v>1</v>
      </c>
      <c r="M80" s="128"/>
      <c r="N80" s="145">
        <v>9.7</v>
      </c>
      <c r="O80" s="128" t="s">
        <v>355</v>
      </c>
      <c r="P80" s="145">
        <v>0</v>
      </c>
      <c r="Q80" s="128">
        <v>0</v>
      </c>
      <c r="R80" s="128"/>
      <c r="S80" s="128">
        <v>1031.4</v>
      </c>
      <c r="T80" s="136" t="s">
        <v>78</v>
      </c>
      <c r="U80" s="127"/>
      <c r="V80" s="127"/>
      <c r="X80" s="90">
        <v>8.7</v>
      </c>
      <c r="Y80" s="90">
        <v>1.7</v>
      </c>
      <c r="AH80" s="94">
        <f t="shared" si="13"/>
        <v>7.683414621449662</v>
      </c>
      <c r="AI80" s="94">
        <f t="shared" si="14"/>
        <v>7.575279131016056</v>
      </c>
      <c r="AJ80" s="94">
        <f t="shared" si="15"/>
        <v>7.415479131016056</v>
      </c>
      <c r="AK80" s="94">
        <f t="shared" si="16"/>
        <v>2.6997772741116153</v>
      </c>
    </row>
    <row r="81" spans="1:37" ht="11.25">
      <c r="A81" s="29">
        <v>41712</v>
      </c>
      <c r="B81" s="130">
        <v>1.7</v>
      </c>
      <c r="C81" s="44">
        <v>1.5</v>
      </c>
      <c r="D81" s="44">
        <v>15.2</v>
      </c>
      <c r="E81" s="44">
        <v>-0.1</v>
      </c>
      <c r="F81" s="119">
        <f t="shared" si="11"/>
        <v>7.55</v>
      </c>
      <c r="G81" s="119">
        <f t="shared" si="10"/>
        <v>96.26073088980786</v>
      </c>
      <c r="H81" s="112">
        <f t="shared" si="12"/>
        <v>1.1696258335037286</v>
      </c>
      <c r="I81" s="153">
        <v>-2.5</v>
      </c>
      <c r="J81" s="237">
        <v>8</v>
      </c>
      <c r="K81" s="128" t="s">
        <v>354</v>
      </c>
      <c r="L81" s="128">
        <v>1</v>
      </c>
      <c r="M81" s="128"/>
      <c r="N81" s="145">
        <v>22.4</v>
      </c>
      <c r="O81" s="128" t="s">
        <v>16</v>
      </c>
      <c r="P81" s="145">
        <v>0</v>
      </c>
      <c r="Q81" s="128">
        <v>0</v>
      </c>
      <c r="R81" s="128"/>
      <c r="S81" s="128">
        <v>1028.4</v>
      </c>
      <c r="T81" s="136" t="s">
        <v>374</v>
      </c>
      <c r="U81" s="127"/>
      <c r="V81" s="127"/>
      <c r="X81" s="90">
        <v>8.9</v>
      </c>
      <c r="Y81" s="90">
        <v>1.9</v>
      </c>
      <c r="AH81" s="94">
        <f t="shared" si="13"/>
        <v>6.90458694814902</v>
      </c>
      <c r="AI81" s="94">
        <f t="shared" si="14"/>
        <v>6.8062058612105245</v>
      </c>
      <c r="AJ81" s="94">
        <f t="shared" si="15"/>
        <v>6.646405861210525</v>
      </c>
      <c r="AK81" s="94">
        <f t="shared" si="16"/>
        <v>1.1696258335037286</v>
      </c>
    </row>
    <row r="82" spans="1:37" ht="11.25">
      <c r="A82" s="29">
        <v>41713</v>
      </c>
      <c r="B82" s="130">
        <v>9</v>
      </c>
      <c r="C82" s="44">
        <v>7.6</v>
      </c>
      <c r="D82" s="44">
        <v>14.3</v>
      </c>
      <c r="E82" s="44">
        <v>1.7</v>
      </c>
      <c r="F82" s="119">
        <f t="shared" si="11"/>
        <v>8</v>
      </c>
      <c r="G82" s="119">
        <f t="shared" si="10"/>
        <v>81.18094817977502</v>
      </c>
      <c r="H82" s="112">
        <f t="shared" si="12"/>
        <v>5.950929372184408</v>
      </c>
      <c r="I82" s="153">
        <v>3.7</v>
      </c>
      <c r="J82" s="128">
        <v>6</v>
      </c>
      <c r="K82" s="128" t="s">
        <v>16</v>
      </c>
      <c r="L82" s="128">
        <v>4</v>
      </c>
      <c r="M82" s="128"/>
      <c r="N82" s="145">
        <v>27</v>
      </c>
      <c r="O82" s="128" t="s">
        <v>422</v>
      </c>
      <c r="P82" s="145">
        <v>0</v>
      </c>
      <c r="Q82" s="128">
        <v>0</v>
      </c>
      <c r="R82" s="128"/>
      <c r="S82" s="128">
        <v>1027.9</v>
      </c>
      <c r="T82" s="136" t="s">
        <v>28</v>
      </c>
      <c r="U82" s="127"/>
      <c r="V82" s="127"/>
      <c r="X82" s="90">
        <v>9</v>
      </c>
      <c r="Y82" s="90">
        <v>2.2</v>
      </c>
      <c r="AH82" s="94">
        <f t="shared" si="13"/>
        <v>11.474893337456098</v>
      </c>
      <c r="AI82" s="94">
        <f t="shared" si="14"/>
        <v>10.434027213964692</v>
      </c>
      <c r="AJ82" s="94">
        <f t="shared" si="15"/>
        <v>9.315427213964691</v>
      </c>
      <c r="AK82" s="94">
        <f t="shared" si="16"/>
        <v>5.950929372184408</v>
      </c>
    </row>
    <row r="83" spans="1:37" ht="11.25">
      <c r="A83" s="29">
        <v>41714</v>
      </c>
      <c r="B83" s="130">
        <v>8.6</v>
      </c>
      <c r="C83" s="44">
        <v>7.2</v>
      </c>
      <c r="D83" s="44">
        <v>14.8</v>
      </c>
      <c r="E83" s="44">
        <v>7.4</v>
      </c>
      <c r="F83" s="119">
        <f t="shared" si="11"/>
        <v>11.100000000000001</v>
      </c>
      <c r="G83" s="119">
        <f t="shared" si="10"/>
        <v>80.88553898808472</v>
      </c>
      <c r="H83" s="112">
        <f t="shared" si="12"/>
        <v>5.508216896241242</v>
      </c>
      <c r="I83" s="153">
        <v>6.2</v>
      </c>
      <c r="J83" s="128">
        <v>2</v>
      </c>
      <c r="K83" s="128" t="s">
        <v>16</v>
      </c>
      <c r="L83" s="206" t="s">
        <v>431</v>
      </c>
      <c r="M83" s="128"/>
      <c r="N83" s="145">
        <v>27.1</v>
      </c>
      <c r="O83" s="128" t="s">
        <v>309</v>
      </c>
      <c r="P83" s="145">
        <v>0</v>
      </c>
      <c r="Q83" s="128">
        <v>0</v>
      </c>
      <c r="R83" s="128"/>
      <c r="S83" s="128">
        <v>1022.7</v>
      </c>
      <c r="T83" s="136" t="s">
        <v>204</v>
      </c>
      <c r="U83" s="127"/>
      <c r="V83" s="127"/>
      <c r="X83" s="90">
        <v>9.4</v>
      </c>
      <c r="Y83" s="90">
        <v>2.3</v>
      </c>
      <c r="AH83" s="94">
        <f t="shared" si="13"/>
        <v>11.16856191408211</v>
      </c>
      <c r="AI83" s="94">
        <f t="shared" si="14"/>
        <v>10.152351501423265</v>
      </c>
      <c r="AJ83" s="94">
        <f t="shared" si="15"/>
        <v>9.033751501423266</v>
      </c>
      <c r="AK83" s="94">
        <f t="shared" si="16"/>
        <v>5.508216896241242</v>
      </c>
    </row>
    <row r="84" spans="1:37" ht="11.25">
      <c r="A84" s="29">
        <v>41715</v>
      </c>
      <c r="B84" s="130">
        <v>10.3</v>
      </c>
      <c r="C84" s="44">
        <v>8.4</v>
      </c>
      <c r="D84" s="44">
        <v>14.1</v>
      </c>
      <c r="E84" s="44">
        <v>8</v>
      </c>
      <c r="F84" s="119">
        <f t="shared" si="11"/>
        <v>11.05</v>
      </c>
      <c r="G84" s="119">
        <f t="shared" si="10"/>
        <v>75.86544687222447</v>
      </c>
      <c r="H84" s="112">
        <f t="shared" si="12"/>
        <v>6.2346860241681386</v>
      </c>
      <c r="I84" s="153">
        <v>6.7</v>
      </c>
      <c r="J84" s="128">
        <v>5</v>
      </c>
      <c r="K84" s="128" t="s">
        <v>15</v>
      </c>
      <c r="L84" s="128">
        <v>3</v>
      </c>
      <c r="M84" s="128"/>
      <c r="N84" s="145">
        <v>19.1</v>
      </c>
      <c r="O84" s="128" t="s">
        <v>422</v>
      </c>
      <c r="P84" s="145">
        <v>0</v>
      </c>
      <c r="Q84" s="128">
        <v>0</v>
      </c>
      <c r="R84" s="128"/>
      <c r="S84" s="128">
        <v>1022.7</v>
      </c>
      <c r="T84" s="136" t="s">
        <v>335</v>
      </c>
      <c r="U84" s="127"/>
      <c r="V84" s="127"/>
      <c r="X84" s="90">
        <v>9.8</v>
      </c>
      <c r="Y84" s="90">
        <v>2.6</v>
      </c>
      <c r="AH84" s="94">
        <f t="shared" si="13"/>
        <v>12.522189626588666</v>
      </c>
      <c r="AI84" s="94">
        <f t="shared" si="14"/>
        <v>11.018115118398828</v>
      </c>
      <c r="AJ84" s="94">
        <f t="shared" si="15"/>
        <v>9.500015118398828</v>
      </c>
      <c r="AK84" s="94">
        <f t="shared" si="16"/>
        <v>6.2346860241681386</v>
      </c>
    </row>
    <row r="85" spans="1:37" ht="11.25">
      <c r="A85" s="29">
        <v>41716</v>
      </c>
      <c r="B85" s="130">
        <v>8.7</v>
      </c>
      <c r="C85" s="44">
        <v>7.3</v>
      </c>
      <c r="D85" s="44">
        <v>12.7</v>
      </c>
      <c r="E85" s="44">
        <v>5.1</v>
      </c>
      <c r="F85" s="119">
        <f t="shared" si="11"/>
        <v>8.899999999999999</v>
      </c>
      <c r="G85" s="119">
        <f t="shared" si="10"/>
        <v>80.96016453206272</v>
      </c>
      <c r="H85" s="112">
        <f t="shared" si="12"/>
        <v>5.6190184937453544</v>
      </c>
      <c r="I85" s="153">
        <v>3.6</v>
      </c>
      <c r="J85" s="128">
        <v>4</v>
      </c>
      <c r="K85" s="128" t="s">
        <v>355</v>
      </c>
      <c r="L85" s="128">
        <v>4</v>
      </c>
      <c r="M85" s="128"/>
      <c r="N85" s="145">
        <v>38.3</v>
      </c>
      <c r="O85" s="128" t="s">
        <v>15</v>
      </c>
      <c r="P85" s="145">
        <v>0.8</v>
      </c>
      <c r="Q85" s="128">
        <v>0</v>
      </c>
      <c r="R85" s="128"/>
      <c r="S85" s="128">
        <v>1012.8</v>
      </c>
      <c r="T85" s="136" t="s">
        <v>61</v>
      </c>
      <c r="U85" s="127"/>
      <c r="V85" s="127"/>
      <c r="X85" s="90">
        <v>9.6</v>
      </c>
      <c r="Y85" s="90">
        <v>2.7</v>
      </c>
      <c r="AH85" s="94">
        <f t="shared" si="13"/>
        <v>11.244461571652899</v>
      </c>
      <c r="AI85" s="94">
        <f t="shared" si="14"/>
        <v>10.22213458915475</v>
      </c>
      <c r="AJ85" s="94">
        <f t="shared" si="15"/>
        <v>9.103534589154751</v>
      </c>
      <c r="AK85" s="94">
        <f t="shared" si="16"/>
        <v>5.6190184937453544</v>
      </c>
    </row>
    <row r="86" spans="1:37" ht="11.25">
      <c r="A86" s="29">
        <v>41717</v>
      </c>
      <c r="B86" s="130">
        <v>7.8</v>
      </c>
      <c r="C86" s="44">
        <v>7.1</v>
      </c>
      <c r="D86" s="44">
        <v>14.4</v>
      </c>
      <c r="E86" s="44">
        <v>5.4</v>
      </c>
      <c r="F86" s="119">
        <f t="shared" si="11"/>
        <v>9.9</v>
      </c>
      <c r="G86" s="119">
        <f t="shared" si="10"/>
        <v>90.03782850098973</v>
      </c>
      <c r="H86" s="112">
        <f t="shared" si="12"/>
        <v>6.2707255003603555</v>
      </c>
      <c r="I86" s="153">
        <v>2.6</v>
      </c>
      <c r="J86" s="128">
        <v>4</v>
      </c>
      <c r="K86" s="128" t="s">
        <v>15</v>
      </c>
      <c r="L86" s="128">
        <v>2</v>
      </c>
      <c r="M86" s="128"/>
      <c r="N86" s="145">
        <v>23.5</v>
      </c>
      <c r="O86" s="128" t="s">
        <v>355</v>
      </c>
      <c r="P86" s="145">
        <v>0</v>
      </c>
      <c r="Q86" s="128">
        <v>0</v>
      </c>
      <c r="R86" s="128"/>
      <c r="S86" s="128">
        <v>1021</v>
      </c>
      <c r="T86" s="136" t="s">
        <v>62</v>
      </c>
      <c r="U86" s="127"/>
      <c r="V86" s="127"/>
      <c r="X86" s="90">
        <v>9.5</v>
      </c>
      <c r="Y86" s="90">
        <v>2.6</v>
      </c>
      <c r="AH86" s="94">
        <f t="shared" si="13"/>
        <v>10.57743042767468</v>
      </c>
      <c r="AI86" s="94">
        <f t="shared" si="14"/>
        <v>10.082988668281233</v>
      </c>
      <c r="AJ86" s="94">
        <f t="shared" si="15"/>
        <v>9.523688668281233</v>
      </c>
      <c r="AK86" s="94">
        <f t="shared" si="16"/>
        <v>6.2707255003603555</v>
      </c>
    </row>
    <row r="87" spans="1:37" ht="11.25">
      <c r="A87" s="29">
        <v>41718</v>
      </c>
      <c r="B87" s="130">
        <v>9.5</v>
      </c>
      <c r="C87" s="44">
        <v>7.9</v>
      </c>
      <c r="D87" s="44">
        <v>12.5</v>
      </c>
      <c r="E87" s="44">
        <v>5.7</v>
      </c>
      <c r="F87" s="119">
        <f t="shared" si="11"/>
        <v>9.1</v>
      </c>
      <c r="G87" s="119">
        <f t="shared" si="10"/>
        <v>78.9621367544528</v>
      </c>
      <c r="H87" s="112">
        <f t="shared" si="12"/>
        <v>6.03746411129634</v>
      </c>
      <c r="I87" s="153">
        <v>3.4</v>
      </c>
      <c r="J87" s="128">
        <v>7</v>
      </c>
      <c r="K87" s="128" t="s">
        <v>354</v>
      </c>
      <c r="L87" s="128">
        <v>5</v>
      </c>
      <c r="M87" s="128"/>
      <c r="N87" s="145">
        <v>28.9</v>
      </c>
      <c r="O87" s="128" t="s">
        <v>267</v>
      </c>
      <c r="P87" s="145">
        <v>2.4</v>
      </c>
      <c r="Q87" s="128">
        <v>0</v>
      </c>
      <c r="R87" s="128"/>
      <c r="S87" s="128">
        <v>1006.4</v>
      </c>
      <c r="T87" s="136" t="s">
        <v>494</v>
      </c>
      <c r="U87" s="127"/>
      <c r="V87" s="127"/>
      <c r="X87" s="90">
        <v>9.8</v>
      </c>
      <c r="Y87" s="90">
        <v>2.8</v>
      </c>
      <c r="AH87" s="94">
        <f t="shared" si="13"/>
        <v>11.868195956166188</v>
      </c>
      <c r="AI87" s="94">
        <f t="shared" si="14"/>
        <v>10.649781121194382</v>
      </c>
      <c r="AJ87" s="94">
        <f t="shared" si="15"/>
        <v>9.371381121194382</v>
      </c>
      <c r="AK87" s="94">
        <f t="shared" si="16"/>
        <v>6.03746411129634</v>
      </c>
    </row>
    <row r="88" spans="1:37" ht="11.25">
      <c r="A88" s="29">
        <v>41719</v>
      </c>
      <c r="B88" s="130">
        <v>6.5</v>
      </c>
      <c r="C88" s="44">
        <v>5</v>
      </c>
      <c r="D88" s="44">
        <v>10.9</v>
      </c>
      <c r="E88" s="44">
        <v>2.2</v>
      </c>
      <c r="F88" s="119">
        <f t="shared" si="11"/>
        <v>6.550000000000001</v>
      </c>
      <c r="G88" s="119">
        <f t="shared" si="10"/>
        <v>77.73420654234255</v>
      </c>
      <c r="H88" s="112">
        <f t="shared" si="12"/>
        <v>2.8990043219090187</v>
      </c>
      <c r="I88" s="153">
        <v>0.9</v>
      </c>
      <c r="J88" s="128">
        <v>0</v>
      </c>
      <c r="K88" s="128" t="s">
        <v>15</v>
      </c>
      <c r="L88" s="206" t="s">
        <v>273</v>
      </c>
      <c r="M88" s="128"/>
      <c r="N88" s="145">
        <v>26.9</v>
      </c>
      <c r="O88" s="128" t="s">
        <v>355</v>
      </c>
      <c r="P88" s="145">
        <v>0.5</v>
      </c>
      <c r="Q88" s="128">
        <v>0</v>
      </c>
      <c r="R88" s="128"/>
      <c r="S88" s="128">
        <v>1004.5</v>
      </c>
      <c r="T88" s="136" t="s">
        <v>450</v>
      </c>
      <c r="U88" s="127"/>
      <c r="V88" s="127"/>
      <c r="X88" s="90">
        <v>9.6</v>
      </c>
      <c r="Y88" s="90">
        <v>2.7</v>
      </c>
      <c r="AH88" s="94">
        <f t="shared" si="13"/>
        <v>9.67551615678414</v>
      </c>
      <c r="AI88" s="94">
        <f t="shared" si="14"/>
        <v>8.719685713352307</v>
      </c>
      <c r="AJ88" s="94">
        <f t="shared" si="15"/>
        <v>7.521185713352307</v>
      </c>
      <c r="AK88" s="94">
        <f t="shared" si="16"/>
        <v>2.8990043219090187</v>
      </c>
    </row>
    <row r="89" spans="1:37" ht="11.25">
      <c r="A89" s="29">
        <v>41720</v>
      </c>
      <c r="B89" s="130">
        <v>5.4</v>
      </c>
      <c r="C89" s="44">
        <v>4</v>
      </c>
      <c r="D89" s="44">
        <v>9.2</v>
      </c>
      <c r="E89" s="44">
        <v>2</v>
      </c>
      <c r="F89" s="119">
        <f t="shared" si="11"/>
        <v>5.6</v>
      </c>
      <c r="G89" s="119">
        <f t="shared" si="10"/>
        <v>78.19626088245597</v>
      </c>
      <c r="H89" s="112">
        <f t="shared" si="12"/>
        <v>1.9137459635953906</v>
      </c>
      <c r="I89" s="153">
        <v>-0.1</v>
      </c>
      <c r="J89" s="128">
        <v>5</v>
      </c>
      <c r="K89" s="128" t="s">
        <v>15</v>
      </c>
      <c r="L89" s="128">
        <v>4</v>
      </c>
      <c r="M89" s="128"/>
      <c r="N89" s="145">
        <v>33.8</v>
      </c>
      <c r="O89" s="128" t="s">
        <v>15</v>
      </c>
      <c r="P89" s="217">
        <v>2.6</v>
      </c>
      <c r="Q89" s="128">
        <v>0</v>
      </c>
      <c r="R89" s="128"/>
      <c r="S89" s="128">
        <v>996.5</v>
      </c>
      <c r="T89" s="136" t="s">
        <v>434</v>
      </c>
      <c r="U89" s="127"/>
      <c r="V89" s="127"/>
      <c r="X89" s="90">
        <v>9.9</v>
      </c>
      <c r="Y89" s="90">
        <v>2.3</v>
      </c>
      <c r="AH89" s="94">
        <f t="shared" si="13"/>
        <v>8.966052258259293</v>
      </c>
      <c r="AI89" s="94">
        <f t="shared" si="14"/>
        <v>8.129717614725772</v>
      </c>
      <c r="AJ89" s="94">
        <f t="shared" si="15"/>
        <v>7.011117614725771</v>
      </c>
      <c r="AK89" s="94">
        <f t="shared" si="16"/>
        <v>1.9137459635953906</v>
      </c>
    </row>
    <row r="90" spans="1:37" ht="11.25">
      <c r="A90" s="29">
        <v>41721</v>
      </c>
      <c r="B90" s="130">
        <v>4.8</v>
      </c>
      <c r="C90" s="44">
        <v>4.6</v>
      </c>
      <c r="D90" s="44">
        <v>9.7</v>
      </c>
      <c r="E90" s="44">
        <v>0.1</v>
      </c>
      <c r="F90" s="119">
        <f t="shared" si="11"/>
        <v>4.8999999999999995</v>
      </c>
      <c r="G90" s="119">
        <f t="shared" si="10"/>
        <v>96.7524946925869</v>
      </c>
      <c r="H90" s="112">
        <f t="shared" si="12"/>
        <v>4.328503932321036</v>
      </c>
      <c r="I90" s="153">
        <v>-3</v>
      </c>
      <c r="J90" s="128">
        <v>5</v>
      </c>
      <c r="K90" s="128" t="s">
        <v>16</v>
      </c>
      <c r="L90" s="128">
        <v>3</v>
      </c>
      <c r="M90" s="128"/>
      <c r="N90" s="145">
        <v>21</v>
      </c>
      <c r="O90" s="128" t="s">
        <v>309</v>
      </c>
      <c r="P90" s="145">
        <v>0.1</v>
      </c>
      <c r="Q90" s="128">
        <v>0</v>
      </c>
      <c r="R90" s="128"/>
      <c r="S90" s="128">
        <v>1005</v>
      </c>
      <c r="T90" s="136" t="s">
        <v>459</v>
      </c>
      <c r="U90" s="127"/>
      <c r="V90" s="127"/>
      <c r="X90" s="90">
        <v>10.3</v>
      </c>
      <c r="Y90" s="90">
        <v>2.5</v>
      </c>
      <c r="AH90" s="94">
        <f t="shared" si="13"/>
        <v>8.598757969942895</v>
      </c>
      <c r="AI90" s="94">
        <f t="shared" si="14"/>
        <v>8.479312848497392</v>
      </c>
      <c r="AJ90" s="94">
        <f t="shared" si="15"/>
        <v>8.319512848497391</v>
      </c>
      <c r="AK90" s="94">
        <f t="shared" si="16"/>
        <v>4.328503932321036</v>
      </c>
    </row>
    <row r="91" spans="1:37" ht="11.25">
      <c r="A91" s="29">
        <v>41722</v>
      </c>
      <c r="B91" s="130">
        <v>3.5</v>
      </c>
      <c r="C91" s="44">
        <v>2.7</v>
      </c>
      <c r="D91" s="44">
        <v>10.5</v>
      </c>
      <c r="E91" s="44">
        <v>-2</v>
      </c>
      <c r="F91" s="119">
        <f t="shared" si="11"/>
        <v>4.25</v>
      </c>
      <c r="G91" s="119">
        <f t="shared" si="10"/>
        <v>86.34359716728034</v>
      </c>
      <c r="H91" s="112">
        <f t="shared" si="12"/>
        <v>1.4388957380870435</v>
      </c>
      <c r="I91" s="153">
        <v>-6.1</v>
      </c>
      <c r="J91" s="128">
        <v>1</v>
      </c>
      <c r="K91" s="128" t="s">
        <v>291</v>
      </c>
      <c r="L91" s="206" t="s">
        <v>321</v>
      </c>
      <c r="M91" s="128"/>
      <c r="N91" s="145">
        <v>29.6</v>
      </c>
      <c r="O91" s="128" t="s">
        <v>229</v>
      </c>
      <c r="P91" s="145">
        <v>4.1</v>
      </c>
      <c r="Q91" s="128">
        <v>0</v>
      </c>
      <c r="R91" s="128"/>
      <c r="S91" s="128">
        <v>1013.2</v>
      </c>
      <c r="T91" s="136" t="s">
        <v>64</v>
      </c>
      <c r="U91" s="127"/>
      <c r="V91" s="127"/>
      <c r="X91" s="90">
        <v>10.3</v>
      </c>
      <c r="Y91" s="90">
        <v>2.8</v>
      </c>
      <c r="AH91" s="94">
        <f t="shared" si="13"/>
        <v>7.848174955865539</v>
      </c>
      <c r="AI91" s="94">
        <f t="shared" si="14"/>
        <v>7.415596568875922</v>
      </c>
      <c r="AJ91" s="94">
        <f t="shared" si="15"/>
        <v>6.7763965688759225</v>
      </c>
      <c r="AK91" s="94">
        <f t="shared" si="16"/>
        <v>1.4388957380870435</v>
      </c>
    </row>
    <row r="92" spans="1:37" ht="11.25">
      <c r="A92" s="29">
        <v>41723</v>
      </c>
      <c r="B92" s="130">
        <v>6</v>
      </c>
      <c r="C92" s="44">
        <v>5.9</v>
      </c>
      <c r="D92" s="44">
        <v>7.3</v>
      </c>
      <c r="E92" s="44">
        <v>3.5</v>
      </c>
      <c r="F92" s="119">
        <f t="shared" si="11"/>
        <v>5.4</v>
      </c>
      <c r="G92" s="119">
        <f t="shared" si="10"/>
        <v>98.45528456907779</v>
      </c>
      <c r="H92" s="112">
        <f t="shared" si="12"/>
        <v>5.775244417418902</v>
      </c>
      <c r="I92" s="153">
        <v>4.4</v>
      </c>
      <c r="J92" s="128">
        <v>8</v>
      </c>
      <c r="K92" s="128" t="s">
        <v>352</v>
      </c>
      <c r="L92" s="128">
        <v>2</v>
      </c>
      <c r="M92" s="128"/>
      <c r="N92" s="145">
        <v>22.4</v>
      </c>
      <c r="O92" s="128" t="s">
        <v>352</v>
      </c>
      <c r="P92" s="145">
        <v>2.7</v>
      </c>
      <c r="Q92" s="128">
        <v>0</v>
      </c>
      <c r="R92" s="128"/>
      <c r="S92" s="128">
        <v>1006.6</v>
      </c>
      <c r="T92" s="136" t="s">
        <v>190</v>
      </c>
      <c r="U92" s="127"/>
      <c r="V92" s="127"/>
      <c r="X92" s="90">
        <v>10.3</v>
      </c>
      <c r="Y92" s="90">
        <v>2.8</v>
      </c>
      <c r="AH92" s="94">
        <f t="shared" si="13"/>
        <v>9.347120306962537</v>
      </c>
      <c r="AI92" s="94">
        <f t="shared" si="14"/>
        <v>9.282633897234025</v>
      </c>
      <c r="AJ92" s="94">
        <f t="shared" si="15"/>
        <v>9.202733897234024</v>
      </c>
      <c r="AK92" s="94">
        <f t="shared" si="16"/>
        <v>5.775244417418902</v>
      </c>
    </row>
    <row r="93" spans="1:37" ht="11.25">
      <c r="A93" s="29">
        <v>41724</v>
      </c>
      <c r="B93" s="130">
        <v>3.4</v>
      </c>
      <c r="C93" s="44">
        <v>3.1</v>
      </c>
      <c r="D93" s="44">
        <v>8.9</v>
      </c>
      <c r="E93" s="44">
        <v>1.4</v>
      </c>
      <c r="F93" s="119">
        <f t="shared" si="11"/>
        <v>5.15</v>
      </c>
      <c r="G93" s="119">
        <f t="shared" si="10"/>
        <v>94.82306669648648</v>
      </c>
      <c r="H93" s="112">
        <f t="shared" si="12"/>
        <v>2.650387400306464</v>
      </c>
      <c r="I93" s="153">
        <v>-1.8</v>
      </c>
      <c r="J93" s="128">
        <v>5</v>
      </c>
      <c r="K93" s="128" t="s">
        <v>16</v>
      </c>
      <c r="L93" s="128">
        <v>2</v>
      </c>
      <c r="M93" s="128"/>
      <c r="N93" s="145">
        <v>11.4</v>
      </c>
      <c r="O93" s="128" t="s">
        <v>351</v>
      </c>
      <c r="P93" s="238">
        <v>1.8</v>
      </c>
      <c r="Q93" s="128">
        <v>0</v>
      </c>
      <c r="R93" s="128"/>
      <c r="S93" s="128">
        <v>1021.3</v>
      </c>
      <c r="T93" s="136" t="s">
        <v>384</v>
      </c>
      <c r="U93" s="127"/>
      <c r="V93" s="127"/>
      <c r="X93" s="90">
        <v>10</v>
      </c>
      <c r="Y93" s="90">
        <v>2.6</v>
      </c>
      <c r="AH93" s="94">
        <f t="shared" si="13"/>
        <v>7.792911450727639</v>
      </c>
      <c r="AI93" s="94">
        <f t="shared" si="14"/>
        <v>7.629177622521602</v>
      </c>
      <c r="AJ93" s="94">
        <f t="shared" si="15"/>
        <v>7.389477622521602</v>
      </c>
      <c r="AK93" s="94">
        <f t="shared" si="16"/>
        <v>2.650387400306464</v>
      </c>
    </row>
    <row r="94" spans="1:37" ht="11.25">
      <c r="A94" s="29">
        <v>41725</v>
      </c>
      <c r="B94" s="130">
        <v>4.1</v>
      </c>
      <c r="C94" s="44">
        <v>3.7</v>
      </c>
      <c r="D94" s="44">
        <v>9.7</v>
      </c>
      <c r="E94" s="44">
        <v>2</v>
      </c>
      <c r="F94" s="119">
        <f t="shared" si="11"/>
        <v>5.85</v>
      </c>
      <c r="G94" s="119">
        <f t="shared" si="10"/>
        <v>93.31944221471268</v>
      </c>
      <c r="H94" s="112">
        <f t="shared" si="12"/>
        <v>3.1202650963995815</v>
      </c>
      <c r="I94" s="153">
        <v>-0.7</v>
      </c>
      <c r="J94" s="128">
        <v>7</v>
      </c>
      <c r="K94" s="128" t="s">
        <v>351</v>
      </c>
      <c r="L94" s="206" t="s">
        <v>431</v>
      </c>
      <c r="M94" s="128"/>
      <c r="N94" s="145">
        <v>19.6</v>
      </c>
      <c r="O94" s="128" t="s">
        <v>490</v>
      </c>
      <c r="P94" s="238">
        <v>11.5</v>
      </c>
      <c r="Q94" s="239">
        <v>0</v>
      </c>
      <c r="R94" s="128"/>
      <c r="S94" s="128">
        <v>1015</v>
      </c>
      <c r="T94" s="136" t="s">
        <v>198</v>
      </c>
      <c r="U94" s="127"/>
      <c r="V94" s="127"/>
      <c r="X94" s="90">
        <v>10.1</v>
      </c>
      <c r="Y94" s="90">
        <v>2.5</v>
      </c>
      <c r="AH94" s="94">
        <f t="shared" si="13"/>
        <v>8.187084292086206</v>
      </c>
      <c r="AI94" s="94">
        <f t="shared" si="14"/>
        <v>7.959741395023205</v>
      </c>
      <c r="AJ94" s="94">
        <f t="shared" si="15"/>
        <v>7.640141395023206</v>
      </c>
      <c r="AK94" s="94">
        <f t="shared" si="16"/>
        <v>3.1202650963995815</v>
      </c>
    </row>
    <row r="95" spans="1:37" ht="11.25">
      <c r="A95" s="29">
        <v>41726</v>
      </c>
      <c r="B95" s="130">
        <v>5.6</v>
      </c>
      <c r="C95" s="44">
        <v>5.3</v>
      </c>
      <c r="D95" s="44">
        <v>12</v>
      </c>
      <c r="E95" s="44">
        <v>2.1</v>
      </c>
      <c r="F95" s="119">
        <f t="shared" si="11"/>
        <v>7.05</v>
      </c>
      <c r="G95" s="119">
        <f t="shared" si="10"/>
        <v>95.29967383979171</v>
      </c>
      <c r="H95" s="112">
        <f t="shared" si="12"/>
        <v>4.90852559879075</v>
      </c>
      <c r="I95" s="153">
        <v>-1.2</v>
      </c>
      <c r="J95" s="128">
        <v>6</v>
      </c>
      <c r="K95" s="128" t="s">
        <v>351</v>
      </c>
      <c r="L95" s="206" t="s">
        <v>273</v>
      </c>
      <c r="M95" s="128"/>
      <c r="N95" s="145">
        <v>20.1</v>
      </c>
      <c r="O95" s="128" t="s">
        <v>490</v>
      </c>
      <c r="P95" s="145">
        <v>0</v>
      </c>
      <c r="Q95" s="128">
        <v>0</v>
      </c>
      <c r="R95" s="128"/>
      <c r="S95" s="128">
        <v>1017</v>
      </c>
      <c r="T95" s="136" t="s">
        <v>298</v>
      </c>
      <c r="U95" s="127"/>
      <c r="V95" s="127"/>
      <c r="X95" s="90">
        <v>10.3</v>
      </c>
      <c r="Y95" s="90">
        <v>2.5</v>
      </c>
      <c r="AH95" s="94">
        <f t="shared" si="13"/>
        <v>9.091522999287918</v>
      </c>
      <c r="AI95" s="94">
        <f t="shared" si="14"/>
        <v>8.903891765391034</v>
      </c>
      <c r="AJ95" s="94">
        <f t="shared" si="15"/>
        <v>8.664191765391035</v>
      </c>
      <c r="AK95" s="94">
        <f t="shared" si="16"/>
        <v>4.90852559879075</v>
      </c>
    </row>
    <row r="96" spans="1:37" ht="11.25">
      <c r="A96" s="29">
        <v>41727</v>
      </c>
      <c r="B96" s="130">
        <v>8.5</v>
      </c>
      <c r="C96" s="44">
        <v>7.6</v>
      </c>
      <c r="D96" s="44">
        <v>17.1</v>
      </c>
      <c r="E96" s="44">
        <v>5.6</v>
      </c>
      <c r="F96" s="119">
        <f t="shared" si="11"/>
        <v>11.350000000000001</v>
      </c>
      <c r="G96" s="119">
        <f t="shared" si="10"/>
        <v>87.5761966721025</v>
      </c>
      <c r="H96" s="112">
        <f t="shared" si="12"/>
        <v>6.558995734282251</v>
      </c>
      <c r="I96" s="153">
        <v>4.6</v>
      </c>
      <c r="J96" s="128">
        <v>5</v>
      </c>
      <c r="K96" s="128" t="s">
        <v>351</v>
      </c>
      <c r="L96" s="206" t="s">
        <v>431</v>
      </c>
      <c r="M96" s="128"/>
      <c r="N96" s="145">
        <v>23.8</v>
      </c>
      <c r="O96" s="128" t="s">
        <v>229</v>
      </c>
      <c r="P96" s="145">
        <v>0</v>
      </c>
      <c r="Q96" s="128">
        <v>0</v>
      </c>
      <c r="R96" s="128"/>
      <c r="S96" s="128">
        <v>1016.2</v>
      </c>
      <c r="T96" s="136" t="s">
        <v>191</v>
      </c>
      <c r="U96" s="127"/>
      <c r="V96" s="127"/>
      <c r="X96" s="90">
        <v>10.4</v>
      </c>
      <c r="Y96" s="90">
        <v>2.9</v>
      </c>
      <c r="AH96" s="94">
        <f t="shared" si="13"/>
        <v>11.093113863278093</v>
      </c>
      <c r="AI96" s="94">
        <f t="shared" si="14"/>
        <v>10.434027213964692</v>
      </c>
      <c r="AJ96" s="94">
        <f t="shared" si="15"/>
        <v>9.71492721396469</v>
      </c>
      <c r="AK96" s="94">
        <f t="shared" si="16"/>
        <v>6.558995734282251</v>
      </c>
    </row>
    <row r="97" spans="1:37" ht="11.25">
      <c r="A97" s="29">
        <v>41728</v>
      </c>
      <c r="B97" s="130">
        <v>7.7</v>
      </c>
      <c r="C97" s="44">
        <v>7.4</v>
      </c>
      <c r="D97" s="44">
        <v>16.1</v>
      </c>
      <c r="E97" s="44">
        <v>5.2</v>
      </c>
      <c r="F97" s="119">
        <f t="shared" si="11"/>
        <v>10.65</v>
      </c>
      <c r="G97" s="119">
        <f t="shared" si="10"/>
        <v>95.68918641662162</v>
      </c>
      <c r="H97" s="112">
        <f t="shared" si="12"/>
        <v>7.056055837893909</v>
      </c>
      <c r="I97" s="153">
        <v>4</v>
      </c>
      <c r="J97" s="237">
        <v>4</v>
      </c>
      <c r="K97" s="128" t="s">
        <v>490</v>
      </c>
      <c r="L97" s="128">
        <v>4</v>
      </c>
      <c r="M97" s="128"/>
      <c r="N97" s="145">
        <v>14.1</v>
      </c>
      <c r="O97" s="128" t="s">
        <v>490</v>
      </c>
      <c r="P97" s="145">
        <v>0</v>
      </c>
      <c r="Q97" s="128">
        <v>0</v>
      </c>
      <c r="R97" s="128"/>
      <c r="S97" s="128">
        <v>1014.1</v>
      </c>
      <c r="T97" s="136" t="s">
        <v>40</v>
      </c>
      <c r="U97" s="127"/>
      <c r="V97" s="127"/>
      <c r="X97" s="90">
        <v>10.7</v>
      </c>
      <c r="Y97" s="90">
        <v>2.8</v>
      </c>
      <c r="AH97" s="94">
        <f t="shared" si="13"/>
        <v>10.5055132003167</v>
      </c>
      <c r="AI97" s="94">
        <f t="shared" si="14"/>
        <v>10.29234011027384</v>
      </c>
      <c r="AJ97" s="94">
        <f t="shared" si="15"/>
        <v>10.05264011027384</v>
      </c>
      <c r="AK97" s="94">
        <f t="shared" si="16"/>
        <v>7.056055837893909</v>
      </c>
    </row>
    <row r="98" spans="1:37" ht="12" thickBot="1">
      <c r="A98" s="167">
        <v>41729</v>
      </c>
      <c r="B98" s="220">
        <v>8.1</v>
      </c>
      <c r="C98" s="240">
        <v>7.7</v>
      </c>
      <c r="D98" s="240">
        <v>15.3</v>
      </c>
      <c r="E98" s="240">
        <v>6.5</v>
      </c>
      <c r="F98" s="170">
        <f t="shared" si="11"/>
        <v>10.9</v>
      </c>
      <c r="G98" s="170">
        <f t="shared" si="10"/>
        <v>94.35077424532045</v>
      </c>
      <c r="H98" s="171">
        <f t="shared" si="12"/>
        <v>7.248169686286357</v>
      </c>
      <c r="I98" s="222">
        <v>5.1</v>
      </c>
      <c r="J98" s="241">
        <v>8</v>
      </c>
      <c r="K98" s="173" t="s">
        <v>490</v>
      </c>
      <c r="L98" s="173">
        <v>4</v>
      </c>
      <c r="M98" s="173"/>
      <c r="N98" s="176">
        <v>13.8</v>
      </c>
      <c r="O98" s="173" t="s">
        <v>490</v>
      </c>
      <c r="P98" s="248">
        <v>9.2</v>
      </c>
      <c r="Q98" s="173">
        <v>0</v>
      </c>
      <c r="R98" s="173"/>
      <c r="S98" s="173">
        <v>1013.7</v>
      </c>
      <c r="T98" s="193" t="s">
        <v>192</v>
      </c>
      <c r="U98" s="175"/>
      <c r="V98" s="175"/>
      <c r="X98" s="90">
        <v>10.8</v>
      </c>
      <c r="Y98" s="90">
        <v>3</v>
      </c>
      <c r="AH98" s="94">
        <f t="shared" si="13"/>
        <v>10.795791854163713</v>
      </c>
      <c r="AI98" s="94">
        <f t="shared" si="14"/>
        <v>10.5055132003167</v>
      </c>
      <c r="AJ98" s="94">
        <f t="shared" si="15"/>
        <v>10.185913200316701</v>
      </c>
      <c r="AK98" s="94">
        <f t="shared" si="16"/>
        <v>7.248169686286357</v>
      </c>
    </row>
    <row r="99" spans="1:37" s="191" customFormat="1" ht="12" thickBot="1">
      <c r="A99" s="184">
        <v>41730</v>
      </c>
      <c r="B99" s="242">
        <v>10.3</v>
      </c>
      <c r="C99" s="277">
        <v>9.7</v>
      </c>
      <c r="D99" s="243">
        <v>16</v>
      </c>
      <c r="E99" s="243">
        <v>8.1</v>
      </c>
      <c r="F99" s="187">
        <f t="shared" si="11"/>
        <v>12.05</v>
      </c>
      <c r="G99" s="187">
        <f t="shared" si="10"/>
        <v>92.23155012135919</v>
      </c>
      <c r="H99" s="188">
        <f t="shared" si="12"/>
        <v>9.095878151475782</v>
      </c>
      <c r="I99" s="244">
        <v>8</v>
      </c>
      <c r="J99" s="194">
        <v>8</v>
      </c>
      <c r="K99" s="194" t="s">
        <v>355</v>
      </c>
      <c r="L99" s="194">
        <v>1</v>
      </c>
      <c r="M99" s="194"/>
      <c r="N99" s="245">
        <v>15.7</v>
      </c>
      <c r="O99" s="194" t="s">
        <v>229</v>
      </c>
      <c r="P99" s="245">
        <v>0</v>
      </c>
      <c r="Q99" s="194">
        <v>0</v>
      </c>
      <c r="R99" s="194"/>
      <c r="S99" s="194">
        <v>1011.8</v>
      </c>
      <c r="T99" s="246" t="s">
        <v>498</v>
      </c>
      <c r="U99" s="247"/>
      <c r="V99" s="247"/>
      <c r="X99" s="192">
        <v>10.9</v>
      </c>
      <c r="Y99" s="192">
        <v>3.3</v>
      </c>
      <c r="AH99" s="191">
        <f t="shared" si="13"/>
        <v>12.522189626588666</v>
      </c>
      <c r="AI99" s="191">
        <f t="shared" si="14"/>
        <v>12.028809601738768</v>
      </c>
      <c r="AJ99" s="191">
        <f t="shared" si="15"/>
        <v>11.549409601738766</v>
      </c>
      <c r="AK99" s="191">
        <f t="shared" si="16"/>
        <v>9.095878151475782</v>
      </c>
    </row>
    <row r="100" spans="1:37" ht="11.25">
      <c r="A100" s="179">
        <v>41731</v>
      </c>
      <c r="B100" s="197">
        <v>8</v>
      </c>
      <c r="C100" s="204">
        <v>7.6</v>
      </c>
      <c r="D100" s="202">
        <v>11.2</v>
      </c>
      <c r="E100" s="202">
        <v>7.4</v>
      </c>
      <c r="F100" s="119">
        <f t="shared" si="11"/>
        <v>9.3</v>
      </c>
      <c r="G100" s="119">
        <f t="shared" si="10"/>
        <v>94.32840781321701</v>
      </c>
      <c r="H100" s="112">
        <f t="shared" si="12"/>
        <v>7.14539966520573</v>
      </c>
      <c r="I100" s="181">
        <v>5</v>
      </c>
      <c r="J100" s="249">
        <v>8</v>
      </c>
      <c r="K100" s="180" t="s">
        <v>490</v>
      </c>
      <c r="L100" s="250" t="s">
        <v>273</v>
      </c>
      <c r="M100" s="180"/>
      <c r="N100" s="182">
        <v>23.1</v>
      </c>
      <c r="O100" s="180" t="s">
        <v>352</v>
      </c>
      <c r="P100" s="182">
        <v>0.1</v>
      </c>
      <c r="Q100" s="180">
        <v>0</v>
      </c>
      <c r="R100" s="180"/>
      <c r="S100" s="180">
        <v>1006.1</v>
      </c>
      <c r="T100" s="183" t="s">
        <v>195</v>
      </c>
      <c r="U100" s="224"/>
      <c r="V100" s="224"/>
      <c r="X100" s="91">
        <v>10.9</v>
      </c>
      <c r="Y100" s="91">
        <v>3.1</v>
      </c>
      <c r="AH100" s="94">
        <f t="shared" si="13"/>
        <v>10.722567515390086</v>
      </c>
      <c r="AI100" s="94">
        <f t="shared" si="14"/>
        <v>10.434027213964692</v>
      </c>
      <c r="AJ100" s="94">
        <f t="shared" si="15"/>
        <v>10.114427213964692</v>
      </c>
      <c r="AK100" s="94">
        <f t="shared" si="16"/>
        <v>7.14539966520573</v>
      </c>
    </row>
    <row r="101" spans="1:37" ht="11.25">
      <c r="A101" s="29">
        <v>41732</v>
      </c>
      <c r="B101" s="130">
        <v>8.3</v>
      </c>
      <c r="C101" s="44">
        <v>8</v>
      </c>
      <c r="D101" s="154">
        <v>9.5</v>
      </c>
      <c r="E101" s="154">
        <v>7.5</v>
      </c>
      <c r="F101" s="119">
        <f t="shared" si="11"/>
        <v>8.5</v>
      </c>
      <c r="G101" s="119">
        <f t="shared" si="10"/>
        <v>95.79025719105542</v>
      </c>
      <c r="H101" s="112">
        <f t="shared" si="12"/>
        <v>7.668386566913983</v>
      </c>
      <c r="I101" s="153">
        <v>7.4</v>
      </c>
      <c r="J101" s="237">
        <v>8</v>
      </c>
      <c r="K101" s="128" t="s">
        <v>490</v>
      </c>
      <c r="L101" s="128">
        <v>3</v>
      </c>
      <c r="M101" s="128"/>
      <c r="N101" s="145">
        <v>14.8</v>
      </c>
      <c r="O101" s="128" t="s">
        <v>490</v>
      </c>
      <c r="P101" s="145">
        <v>3.4</v>
      </c>
      <c r="Q101" s="128">
        <v>0</v>
      </c>
      <c r="R101" s="128"/>
      <c r="S101" s="128">
        <v>1002.1</v>
      </c>
      <c r="T101" s="136" t="s">
        <v>301</v>
      </c>
      <c r="U101" s="127"/>
      <c r="V101" s="127"/>
      <c r="X101" s="91">
        <v>10.8</v>
      </c>
      <c r="Y101" s="91">
        <v>3</v>
      </c>
      <c r="AH101" s="94">
        <f t="shared" si="13"/>
        <v>10.943563388165682</v>
      </c>
      <c r="AI101" s="94">
        <f t="shared" si="14"/>
        <v>10.722567515390086</v>
      </c>
      <c r="AJ101" s="94">
        <f t="shared" si="15"/>
        <v>10.482867515390085</v>
      </c>
      <c r="AK101" s="94">
        <f t="shared" si="16"/>
        <v>7.668386566913983</v>
      </c>
    </row>
    <row r="102" spans="1:37" ht="11.25">
      <c r="A102" s="29">
        <v>41733</v>
      </c>
      <c r="B102" s="130">
        <v>9.5</v>
      </c>
      <c r="C102" s="44">
        <v>9.4</v>
      </c>
      <c r="D102" s="154">
        <v>13.6</v>
      </c>
      <c r="E102" s="154">
        <v>7.4</v>
      </c>
      <c r="F102" s="119">
        <f t="shared" si="11"/>
        <v>10.5</v>
      </c>
      <c r="G102" s="119">
        <f t="shared" si="10"/>
        <v>98.65610156792287</v>
      </c>
      <c r="H102" s="112">
        <f t="shared" si="12"/>
        <v>9.299019055267415</v>
      </c>
      <c r="I102" s="153">
        <v>7</v>
      </c>
      <c r="J102" s="237">
        <v>8</v>
      </c>
      <c r="K102" s="128" t="s">
        <v>15</v>
      </c>
      <c r="L102" s="206" t="s">
        <v>321</v>
      </c>
      <c r="M102" s="128"/>
      <c r="N102" s="145">
        <v>13.1</v>
      </c>
      <c r="O102" s="128" t="s">
        <v>422</v>
      </c>
      <c r="P102" s="145">
        <v>0</v>
      </c>
      <c r="Q102" s="128">
        <v>0</v>
      </c>
      <c r="R102" s="128"/>
      <c r="S102" s="128">
        <v>1007.1</v>
      </c>
      <c r="T102" s="136" t="s">
        <v>33</v>
      </c>
      <c r="U102" s="127"/>
      <c r="V102" s="127"/>
      <c r="X102" s="90">
        <v>10.7</v>
      </c>
      <c r="Y102" s="90">
        <v>3.3</v>
      </c>
      <c r="AH102" s="94">
        <f t="shared" si="13"/>
        <v>11.868195956166188</v>
      </c>
      <c r="AI102" s="94">
        <f t="shared" si="14"/>
        <v>11.78859945679543</v>
      </c>
      <c r="AJ102" s="94">
        <f t="shared" si="15"/>
        <v>11.70869945679543</v>
      </c>
      <c r="AK102" s="94">
        <f t="shared" si="16"/>
        <v>9.299019055267415</v>
      </c>
    </row>
    <row r="103" spans="1:37" ht="11.25">
      <c r="A103" s="29">
        <v>41734</v>
      </c>
      <c r="B103" s="130">
        <v>10.1</v>
      </c>
      <c r="C103" s="44">
        <v>9.4</v>
      </c>
      <c r="D103" s="154">
        <v>14</v>
      </c>
      <c r="E103" s="154">
        <v>6.5</v>
      </c>
      <c r="F103" s="119">
        <f t="shared" si="11"/>
        <v>10.25</v>
      </c>
      <c r="G103" s="119">
        <f t="shared" si="10"/>
        <v>90.88291567743056</v>
      </c>
      <c r="H103" s="112">
        <f t="shared" si="12"/>
        <v>8.680071092911462</v>
      </c>
      <c r="I103" s="153">
        <v>2.3</v>
      </c>
      <c r="J103" s="128">
        <v>8</v>
      </c>
      <c r="K103" s="128" t="s">
        <v>267</v>
      </c>
      <c r="L103" s="128">
        <v>3</v>
      </c>
      <c r="M103" s="128"/>
      <c r="N103" s="145">
        <v>13.1</v>
      </c>
      <c r="O103" s="128" t="s">
        <v>422</v>
      </c>
      <c r="P103" s="145">
        <v>2.5</v>
      </c>
      <c r="Q103" s="128">
        <v>0</v>
      </c>
      <c r="R103" s="128"/>
      <c r="S103" s="128">
        <v>1011.3</v>
      </c>
      <c r="T103" s="136" t="s">
        <v>59</v>
      </c>
      <c r="U103" s="127"/>
      <c r="V103" s="127"/>
      <c r="X103" s="90">
        <v>10.9</v>
      </c>
      <c r="Y103" s="90">
        <v>3.2</v>
      </c>
      <c r="AH103" s="94">
        <f t="shared" si="13"/>
        <v>12.355786973925246</v>
      </c>
      <c r="AI103" s="94">
        <f t="shared" si="14"/>
        <v>11.78859945679543</v>
      </c>
      <c r="AJ103" s="94">
        <f t="shared" si="15"/>
        <v>11.229299456795431</v>
      </c>
      <c r="AK103" s="94">
        <f t="shared" si="16"/>
        <v>8.680071092911462</v>
      </c>
    </row>
    <row r="104" spans="1:37" ht="11.25">
      <c r="A104" s="29">
        <v>41735</v>
      </c>
      <c r="B104" s="130">
        <v>13.1</v>
      </c>
      <c r="C104" s="44">
        <v>12.9</v>
      </c>
      <c r="D104" s="154">
        <v>15.6</v>
      </c>
      <c r="E104" s="154">
        <v>10.1</v>
      </c>
      <c r="F104" s="119">
        <f t="shared" si="11"/>
        <v>12.85</v>
      </c>
      <c r="G104" s="119">
        <f aca="true" t="shared" si="17" ref="G104:G167">100*(AJ104/AH104)</f>
        <v>97.63977405037069</v>
      </c>
      <c r="H104" s="112">
        <f t="shared" si="12"/>
        <v>12.735079059574254</v>
      </c>
      <c r="I104" s="153">
        <v>11</v>
      </c>
      <c r="J104" s="128">
        <v>8</v>
      </c>
      <c r="K104" s="128" t="s">
        <v>267</v>
      </c>
      <c r="L104" s="128">
        <v>3</v>
      </c>
      <c r="M104" s="128"/>
      <c r="N104" s="145">
        <v>17.4</v>
      </c>
      <c r="O104" s="128" t="s">
        <v>353</v>
      </c>
      <c r="P104" s="145">
        <v>4.9</v>
      </c>
      <c r="Q104" s="128">
        <v>0</v>
      </c>
      <c r="R104" s="128"/>
      <c r="S104" s="128">
        <v>1008.6</v>
      </c>
      <c r="T104" s="136" t="s">
        <v>406</v>
      </c>
      <c r="U104" s="127"/>
      <c r="V104" s="127"/>
      <c r="X104" s="90">
        <v>11</v>
      </c>
      <c r="Y104" s="90">
        <v>3.5</v>
      </c>
      <c r="AH104" s="94">
        <f t="shared" si="13"/>
        <v>15.067820814875786</v>
      </c>
      <c r="AI104" s="94">
        <f t="shared" si="14"/>
        <v>14.871986197959439</v>
      </c>
      <c r="AJ104" s="94">
        <f t="shared" si="15"/>
        <v>14.71218619795944</v>
      </c>
      <c r="AK104" s="94">
        <f t="shared" si="16"/>
        <v>12.735079059574254</v>
      </c>
    </row>
    <row r="105" spans="1:37" ht="11.25">
      <c r="A105" s="29">
        <v>41736</v>
      </c>
      <c r="B105" s="130">
        <v>12</v>
      </c>
      <c r="C105" s="44">
        <v>11.7</v>
      </c>
      <c r="D105" s="154">
        <v>13.7</v>
      </c>
      <c r="E105" s="154">
        <v>11.2</v>
      </c>
      <c r="F105" s="119">
        <f t="shared" si="11"/>
        <v>12.45</v>
      </c>
      <c r="G105" s="119">
        <f t="shared" si="17"/>
        <v>96.32920730710896</v>
      </c>
      <c r="H105" s="112">
        <f t="shared" si="12"/>
        <v>11.434054008348737</v>
      </c>
      <c r="I105" s="153">
        <v>11</v>
      </c>
      <c r="J105" s="128">
        <v>8</v>
      </c>
      <c r="K105" s="128" t="s">
        <v>354</v>
      </c>
      <c r="L105" s="128">
        <v>4</v>
      </c>
      <c r="M105" s="128"/>
      <c r="N105" s="145">
        <v>22.4</v>
      </c>
      <c r="O105" s="128" t="s">
        <v>422</v>
      </c>
      <c r="P105" s="145">
        <v>6.1</v>
      </c>
      <c r="Q105" s="128">
        <v>0</v>
      </c>
      <c r="R105" s="128"/>
      <c r="S105" s="128">
        <v>1005.5</v>
      </c>
      <c r="T105" s="136" t="s">
        <v>460</v>
      </c>
      <c r="U105" s="127"/>
      <c r="V105" s="127"/>
      <c r="X105" s="90">
        <v>11.1</v>
      </c>
      <c r="Y105" s="90">
        <v>3.4</v>
      </c>
      <c r="AH105" s="94">
        <f t="shared" si="13"/>
        <v>14.01813696808305</v>
      </c>
      <c r="AI105" s="94">
        <f t="shared" si="14"/>
        <v>13.743260220579202</v>
      </c>
      <c r="AJ105" s="94">
        <f t="shared" si="15"/>
        <v>13.503560220579201</v>
      </c>
      <c r="AK105" s="94">
        <f t="shared" si="16"/>
        <v>11.434054008348737</v>
      </c>
    </row>
    <row r="106" spans="1:37" ht="11.25">
      <c r="A106" s="29">
        <v>41737</v>
      </c>
      <c r="B106" s="130">
        <v>7.6</v>
      </c>
      <c r="C106" s="44">
        <v>6</v>
      </c>
      <c r="D106" s="154">
        <v>12.7</v>
      </c>
      <c r="E106" s="154">
        <v>4.2</v>
      </c>
      <c r="F106" s="119">
        <f t="shared" si="11"/>
        <v>8.45</v>
      </c>
      <c r="G106" s="119">
        <f t="shared" si="17"/>
        <v>77.3308344084394</v>
      </c>
      <c r="H106" s="112">
        <f t="shared" si="12"/>
        <v>3.8929853703409565</v>
      </c>
      <c r="I106" s="153">
        <v>2.5</v>
      </c>
      <c r="J106" s="128">
        <v>6</v>
      </c>
      <c r="K106" s="128" t="s">
        <v>15</v>
      </c>
      <c r="L106" s="206" t="s">
        <v>273</v>
      </c>
      <c r="M106" s="128"/>
      <c r="N106" s="145">
        <v>26.9</v>
      </c>
      <c r="O106" s="128" t="s">
        <v>15</v>
      </c>
      <c r="P106" s="145">
        <v>0</v>
      </c>
      <c r="Q106" s="128">
        <v>0</v>
      </c>
      <c r="R106" s="128"/>
      <c r="S106" s="128">
        <v>1015.6</v>
      </c>
      <c r="T106" s="136" t="s">
        <v>185</v>
      </c>
      <c r="U106" s="127"/>
      <c r="V106" s="127"/>
      <c r="X106" s="90">
        <v>11.2</v>
      </c>
      <c r="Y106" s="90">
        <v>3.1</v>
      </c>
      <c r="AH106" s="94">
        <f t="shared" si="13"/>
        <v>10.434027213964692</v>
      </c>
      <c r="AI106" s="94">
        <f t="shared" si="14"/>
        <v>9.347120306962537</v>
      </c>
      <c r="AJ106" s="94">
        <f t="shared" si="15"/>
        <v>8.068720306962538</v>
      </c>
      <c r="AK106" s="94">
        <f t="shared" si="16"/>
        <v>3.8929853703409565</v>
      </c>
    </row>
    <row r="107" spans="1:37" ht="11.25">
      <c r="A107" s="29">
        <v>41738</v>
      </c>
      <c r="B107" s="130">
        <v>11</v>
      </c>
      <c r="C107" s="44">
        <v>9</v>
      </c>
      <c r="D107" s="154">
        <v>15.7</v>
      </c>
      <c r="E107" s="154">
        <v>5.1</v>
      </c>
      <c r="F107" s="119">
        <f t="shared" si="11"/>
        <v>10.399999999999999</v>
      </c>
      <c r="G107" s="119">
        <f t="shared" si="17"/>
        <v>75.27985390082328</v>
      </c>
      <c r="H107" s="112">
        <f t="shared" si="12"/>
        <v>6.7992538236182245</v>
      </c>
      <c r="I107" s="153">
        <v>2.6</v>
      </c>
      <c r="J107" s="128">
        <v>5</v>
      </c>
      <c r="K107" s="128" t="s">
        <v>422</v>
      </c>
      <c r="L107" s="128">
        <v>3</v>
      </c>
      <c r="M107" s="128"/>
      <c r="N107" s="145">
        <v>22.1</v>
      </c>
      <c r="O107" s="128" t="s">
        <v>15</v>
      </c>
      <c r="P107" s="145">
        <v>0</v>
      </c>
      <c r="Q107" s="128">
        <v>0</v>
      </c>
      <c r="R107" s="128"/>
      <c r="S107" s="128">
        <v>1025.3</v>
      </c>
      <c r="T107" s="136" t="s">
        <v>326</v>
      </c>
      <c r="U107" s="127"/>
      <c r="V107" s="127"/>
      <c r="X107" s="90">
        <v>11.3</v>
      </c>
      <c r="Y107" s="90">
        <v>3.1</v>
      </c>
      <c r="AH107" s="94">
        <f t="shared" si="13"/>
        <v>13.120234466007751</v>
      </c>
      <c r="AI107" s="94">
        <f t="shared" si="14"/>
        <v>11.474893337456098</v>
      </c>
      <c r="AJ107" s="94">
        <f t="shared" si="15"/>
        <v>9.876893337456098</v>
      </c>
      <c r="AK107" s="94">
        <f t="shared" si="16"/>
        <v>6.7992538236182245</v>
      </c>
    </row>
    <row r="108" spans="1:37" ht="11.25">
      <c r="A108" s="29">
        <v>41739</v>
      </c>
      <c r="B108" s="130">
        <v>9</v>
      </c>
      <c r="C108" s="44">
        <v>8</v>
      </c>
      <c r="D108" s="154">
        <v>13.8</v>
      </c>
      <c r="E108" s="154">
        <v>2.9</v>
      </c>
      <c r="F108" s="119">
        <f t="shared" si="11"/>
        <v>8.35</v>
      </c>
      <c r="G108" s="119">
        <f t="shared" si="17"/>
        <v>86.48069505794702</v>
      </c>
      <c r="H108" s="112">
        <f t="shared" si="12"/>
        <v>6.867844770850752</v>
      </c>
      <c r="I108" s="153">
        <v>0.1</v>
      </c>
      <c r="J108" s="128">
        <v>5</v>
      </c>
      <c r="K108" s="128" t="s">
        <v>15</v>
      </c>
      <c r="L108" s="128">
        <v>2</v>
      </c>
      <c r="M108" s="128"/>
      <c r="N108" s="145">
        <v>16.1</v>
      </c>
      <c r="O108" s="128" t="s">
        <v>309</v>
      </c>
      <c r="P108" s="145">
        <v>0</v>
      </c>
      <c r="Q108" s="128">
        <v>0</v>
      </c>
      <c r="R108" s="128"/>
      <c r="S108" s="128">
        <v>1023.1</v>
      </c>
      <c r="T108" s="136" t="s">
        <v>182</v>
      </c>
      <c r="U108" s="127"/>
      <c r="V108" s="127"/>
      <c r="X108" s="90">
        <v>11.5</v>
      </c>
      <c r="Y108" s="90">
        <v>3.6</v>
      </c>
      <c r="AH108" s="94">
        <f t="shared" si="13"/>
        <v>11.474893337456098</v>
      </c>
      <c r="AI108" s="94">
        <f t="shared" si="14"/>
        <v>10.722567515390086</v>
      </c>
      <c r="AJ108" s="94">
        <f t="shared" si="15"/>
        <v>9.923567515390086</v>
      </c>
      <c r="AK108" s="94">
        <f t="shared" si="16"/>
        <v>6.867844770850752</v>
      </c>
    </row>
    <row r="109" spans="1:37" ht="11.25">
      <c r="A109" s="29">
        <v>41740</v>
      </c>
      <c r="B109" s="130">
        <v>11</v>
      </c>
      <c r="C109" s="44">
        <v>8.6</v>
      </c>
      <c r="D109" s="154">
        <v>15</v>
      </c>
      <c r="E109" s="154">
        <v>3.8</v>
      </c>
      <c r="F109" s="119">
        <f t="shared" si="11"/>
        <v>9.4</v>
      </c>
      <c r="G109" s="119">
        <f t="shared" si="17"/>
        <v>70.50912038233574</v>
      </c>
      <c r="H109" s="112">
        <f t="shared" si="12"/>
        <v>5.85066122279599</v>
      </c>
      <c r="I109" s="153">
        <v>0.1</v>
      </c>
      <c r="J109" s="128">
        <v>2</v>
      </c>
      <c r="K109" s="128" t="s">
        <v>350</v>
      </c>
      <c r="L109" s="128">
        <v>3</v>
      </c>
      <c r="M109" s="128"/>
      <c r="N109" s="145">
        <v>15.4</v>
      </c>
      <c r="O109" s="128" t="s">
        <v>422</v>
      </c>
      <c r="P109" s="145">
        <v>0</v>
      </c>
      <c r="Q109" s="128">
        <v>0</v>
      </c>
      <c r="R109" s="128"/>
      <c r="S109" s="128">
        <v>1023.5</v>
      </c>
      <c r="T109" s="136" t="s">
        <v>48</v>
      </c>
      <c r="U109" s="127"/>
      <c r="V109" s="127"/>
      <c r="X109" s="90">
        <v>11.7</v>
      </c>
      <c r="Y109" s="90">
        <v>3.6</v>
      </c>
      <c r="AH109" s="94">
        <f t="shared" si="13"/>
        <v>13.120234466007751</v>
      </c>
      <c r="AI109" s="94">
        <f t="shared" si="14"/>
        <v>11.16856191408211</v>
      </c>
      <c r="AJ109" s="94">
        <f t="shared" si="15"/>
        <v>9.25096191408211</v>
      </c>
      <c r="AK109" s="94">
        <f t="shared" si="16"/>
        <v>5.85066122279599</v>
      </c>
    </row>
    <row r="110" spans="1:37" ht="11.25">
      <c r="A110" s="29">
        <v>41741</v>
      </c>
      <c r="B110" s="130">
        <v>7.8</v>
      </c>
      <c r="C110" s="44">
        <v>6.5</v>
      </c>
      <c r="D110" s="154">
        <v>14.4</v>
      </c>
      <c r="E110" s="154">
        <v>4.2</v>
      </c>
      <c r="F110" s="119">
        <f t="shared" si="11"/>
        <v>9.3</v>
      </c>
      <c r="G110" s="119">
        <f t="shared" si="17"/>
        <v>81.65325421745968</v>
      </c>
      <c r="H110" s="112">
        <f t="shared" si="12"/>
        <v>4.863209936654492</v>
      </c>
      <c r="I110" s="153">
        <v>0.9</v>
      </c>
      <c r="J110" s="128">
        <v>8</v>
      </c>
      <c r="K110" s="128" t="s">
        <v>355</v>
      </c>
      <c r="L110" s="206" t="s">
        <v>321</v>
      </c>
      <c r="M110" s="128"/>
      <c r="N110" s="145">
        <v>24.8</v>
      </c>
      <c r="O110" s="128" t="s">
        <v>355</v>
      </c>
      <c r="P110" s="145">
        <v>0.3</v>
      </c>
      <c r="Q110" s="128">
        <v>0</v>
      </c>
      <c r="R110" s="128"/>
      <c r="S110" s="128">
        <v>1017.6</v>
      </c>
      <c r="T110" s="136" t="s">
        <v>332</v>
      </c>
      <c r="U110" s="127"/>
      <c r="V110" s="127"/>
      <c r="X110" s="90">
        <v>11.7</v>
      </c>
      <c r="Y110" s="90">
        <v>3.8</v>
      </c>
      <c r="AH110" s="94">
        <f t="shared" si="13"/>
        <v>10.57743042767468</v>
      </c>
      <c r="AI110" s="94">
        <f t="shared" si="14"/>
        <v>9.67551615678414</v>
      </c>
      <c r="AJ110" s="94">
        <f t="shared" si="15"/>
        <v>8.636816156784139</v>
      </c>
      <c r="AK110" s="94">
        <f t="shared" si="16"/>
        <v>4.863209936654492</v>
      </c>
    </row>
    <row r="111" spans="1:37" ht="11.25">
      <c r="A111" s="29">
        <v>41742</v>
      </c>
      <c r="B111" s="130">
        <v>9.5</v>
      </c>
      <c r="C111" s="44">
        <v>7.3</v>
      </c>
      <c r="D111" s="154">
        <v>14.3</v>
      </c>
      <c r="E111" s="154">
        <v>5.2</v>
      </c>
      <c r="F111" s="119">
        <f t="shared" si="11"/>
        <v>9.75</v>
      </c>
      <c r="G111" s="119">
        <f t="shared" si="17"/>
        <v>71.31947113459192</v>
      </c>
      <c r="H111" s="112">
        <f t="shared" si="12"/>
        <v>4.574745055629833</v>
      </c>
      <c r="I111" s="153">
        <v>3.3</v>
      </c>
      <c r="J111" s="128">
        <v>4</v>
      </c>
      <c r="K111" s="128" t="s">
        <v>309</v>
      </c>
      <c r="L111" s="206" t="s">
        <v>273</v>
      </c>
      <c r="M111" s="128"/>
      <c r="N111" s="145">
        <v>25.2</v>
      </c>
      <c r="O111" s="128" t="s">
        <v>422</v>
      </c>
      <c r="P111" s="145">
        <v>0</v>
      </c>
      <c r="Q111" s="128">
        <v>0</v>
      </c>
      <c r="R111" s="128"/>
      <c r="S111" s="128">
        <v>1022.4</v>
      </c>
      <c r="T111" s="136" t="s">
        <v>119</v>
      </c>
      <c r="U111" s="127"/>
      <c r="V111" s="127"/>
      <c r="X111" s="90">
        <v>11.6</v>
      </c>
      <c r="Y111" s="90">
        <v>3.8</v>
      </c>
      <c r="AH111" s="94">
        <f t="shared" si="13"/>
        <v>11.868195956166188</v>
      </c>
      <c r="AI111" s="94">
        <f t="shared" si="14"/>
        <v>10.22213458915475</v>
      </c>
      <c r="AJ111" s="94">
        <f t="shared" si="15"/>
        <v>8.46433458915475</v>
      </c>
      <c r="AK111" s="94">
        <f t="shared" si="16"/>
        <v>4.574745055629833</v>
      </c>
    </row>
    <row r="112" spans="1:37" ht="11.25">
      <c r="A112" s="29">
        <v>41743</v>
      </c>
      <c r="B112" s="130">
        <v>10.1</v>
      </c>
      <c r="C112" s="44">
        <v>8</v>
      </c>
      <c r="D112" s="154">
        <v>15.8</v>
      </c>
      <c r="E112" s="154">
        <v>6.2</v>
      </c>
      <c r="F112" s="119">
        <f t="shared" si="11"/>
        <v>11</v>
      </c>
      <c r="G112" s="119">
        <f t="shared" si="17"/>
        <v>73.20187321517679</v>
      </c>
      <c r="H112" s="112">
        <f t="shared" si="12"/>
        <v>5.525599058513419</v>
      </c>
      <c r="I112" s="153">
        <v>4.6</v>
      </c>
      <c r="J112" s="128">
        <v>4</v>
      </c>
      <c r="K112" s="128" t="s">
        <v>16</v>
      </c>
      <c r="L112" s="206" t="s">
        <v>431</v>
      </c>
      <c r="M112" s="128"/>
      <c r="N112" s="145">
        <v>20.1</v>
      </c>
      <c r="O112" s="128" t="s">
        <v>309</v>
      </c>
      <c r="P112" s="145">
        <v>0</v>
      </c>
      <c r="Q112" s="128">
        <v>0</v>
      </c>
      <c r="R112" s="128"/>
      <c r="S112" s="128">
        <v>1025.1</v>
      </c>
      <c r="T112" s="136" t="s">
        <v>43</v>
      </c>
      <c r="U112" s="127"/>
      <c r="V112" s="127"/>
      <c r="X112" s="90">
        <v>11.9</v>
      </c>
      <c r="Y112" s="90">
        <v>4</v>
      </c>
      <c r="AH112" s="94">
        <f t="shared" si="13"/>
        <v>12.355786973925246</v>
      </c>
      <c r="AI112" s="94">
        <f t="shared" si="14"/>
        <v>10.722567515390086</v>
      </c>
      <c r="AJ112" s="94">
        <f t="shared" si="15"/>
        <v>9.044667515390087</v>
      </c>
      <c r="AK112" s="94">
        <f t="shared" si="16"/>
        <v>5.525599058513419</v>
      </c>
    </row>
    <row r="113" spans="1:37" ht="11.25">
      <c r="A113" s="29">
        <v>41744</v>
      </c>
      <c r="B113" s="130">
        <v>9</v>
      </c>
      <c r="C113" s="44">
        <v>6.5</v>
      </c>
      <c r="D113" s="154">
        <v>15</v>
      </c>
      <c r="E113" s="154">
        <v>0.7</v>
      </c>
      <c r="F113" s="119">
        <f t="shared" si="11"/>
        <v>7.85</v>
      </c>
      <c r="G113" s="119">
        <f t="shared" si="17"/>
        <v>66.91143813704764</v>
      </c>
      <c r="H113" s="112">
        <f t="shared" si="12"/>
        <v>3.190074522365553</v>
      </c>
      <c r="I113" s="153">
        <v>-2.3</v>
      </c>
      <c r="J113" s="128">
        <v>1</v>
      </c>
      <c r="K113" s="128" t="s">
        <v>351</v>
      </c>
      <c r="L113" s="128">
        <v>2</v>
      </c>
      <c r="M113" s="128"/>
      <c r="N113" s="145">
        <v>11.4</v>
      </c>
      <c r="O113" s="128" t="s">
        <v>352</v>
      </c>
      <c r="P113" s="145">
        <v>0</v>
      </c>
      <c r="Q113" s="128">
        <v>0</v>
      </c>
      <c r="R113" s="128"/>
      <c r="S113" s="128">
        <v>1031.8</v>
      </c>
      <c r="T113" s="136" t="s">
        <v>446</v>
      </c>
      <c r="U113" s="127"/>
      <c r="V113" s="127"/>
      <c r="X113" s="90">
        <v>12.2</v>
      </c>
      <c r="Y113" s="90">
        <v>4</v>
      </c>
      <c r="AH113" s="94">
        <f t="shared" si="13"/>
        <v>11.474893337456098</v>
      </c>
      <c r="AI113" s="94">
        <f t="shared" si="14"/>
        <v>9.67551615678414</v>
      </c>
      <c r="AJ113" s="94">
        <f t="shared" si="15"/>
        <v>7.678016156784139</v>
      </c>
      <c r="AK113" s="94">
        <f t="shared" si="16"/>
        <v>3.190074522365553</v>
      </c>
    </row>
    <row r="114" spans="1:37" ht="11.25">
      <c r="A114" s="29">
        <v>41745</v>
      </c>
      <c r="B114" s="130">
        <v>9.2</v>
      </c>
      <c r="C114" s="44">
        <v>7.4</v>
      </c>
      <c r="D114" s="154">
        <v>17</v>
      </c>
      <c r="E114" s="154">
        <v>2.7</v>
      </c>
      <c r="F114" s="119">
        <f t="shared" si="11"/>
        <v>9.85</v>
      </c>
      <c r="G114" s="119">
        <f t="shared" si="17"/>
        <v>76.12656538432994</v>
      </c>
      <c r="H114" s="112">
        <f t="shared" si="12"/>
        <v>5.219517770747713</v>
      </c>
      <c r="I114" s="153">
        <v>-0.2</v>
      </c>
      <c r="J114" s="128">
        <v>2</v>
      </c>
      <c r="K114" s="128" t="s">
        <v>353</v>
      </c>
      <c r="L114" s="128">
        <v>3</v>
      </c>
      <c r="M114" s="128"/>
      <c r="N114" s="145">
        <v>14.5</v>
      </c>
      <c r="O114" s="128" t="s">
        <v>353</v>
      </c>
      <c r="P114" s="145">
        <v>0</v>
      </c>
      <c r="Q114" s="128">
        <v>0</v>
      </c>
      <c r="R114" s="128"/>
      <c r="S114" s="128">
        <v>1028.7</v>
      </c>
      <c r="T114" s="136" t="s">
        <v>327</v>
      </c>
      <c r="U114" s="127"/>
      <c r="V114" s="127"/>
      <c r="X114" s="90">
        <v>12.3</v>
      </c>
      <c r="Y114" s="90">
        <v>4</v>
      </c>
      <c r="AH114" s="94">
        <f t="shared" si="13"/>
        <v>11.630815163633265</v>
      </c>
      <c r="AI114" s="94">
        <f t="shared" si="14"/>
        <v>10.29234011027384</v>
      </c>
      <c r="AJ114" s="94">
        <f t="shared" si="15"/>
        <v>8.854140110273839</v>
      </c>
      <c r="AK114" s="94">
        <f t="shared" si="16"/>
        <v>5.219517770747713</v>
      </c>
    </row>
    <row r="115" spans="1:37" ht="11.25">
      <c r="A115" s="29">
        <v>41746</v>
      </c>
      <c r="B115" s="130">
        <v>11.5</v>
      </c>
      <c r="C115" s="44">
        <v>9.8</v>
      </c>
      <c r="D115" s="154">
        <v>13.3</v>
      </c>
      <c r="E115" s="154">
        <v>5.2</v>
      </c>
      <c r="F115" s="119">
        <f t="shared" si="11"/>
        <v>9.25</v>
      </c>
      <c r="G115" s="119">
        <f t="shared" si="17"/>
        <v>79.27307319339143</v>
      </c>
      <c r="H115" s="112">
        <f t="shared" si="12"/>
        <v>8.039626920898131</v>
      </c>
      <c r="I115" s="153">
        <v>1.6</v>
      </c>
      <c r="J115" s="128">
        <v>5</v>
      </c>
      <c r="K115" s="128" t="s">
        <v>15</v>
      </c>
      <c r="L115" s="128">
        <v>4</v>
      </c>
      <c r="M115" s="128"/>
      <c r="N115" s="145">
        <v>25.9</v>
      </c>
      <c r="O115" s="128" t="s">
        <v>355</v>
      </c>
      <c r="P115" s="145">
        <v>0</v>
      </c>
      <c r="Q115" s="128">
        <v>0</v>
      </c>
      <c r="R115" s="128"/>
      <c r="S115" s="128">
        <v>1019.1</v>
      </c>
      <c r="T115" s="136" t="s">
        <v>316</v>
      </c>
      <c r="U115" s="127"/>
      <c r="V115" s="127"/>
      <c r="X115" s="90">
        <v>12.2</v>
      </c>
      <c r="Y115" s="90">
        <v>3.9</v>
      </c>
      <c r="AH115" s="94">
        <f t="shared" si="13"/>
        <v>13.56265263970658</v>
      </c>
      <c r="AI115" s="94">
        <f t="shared" si="14"/>
        <v>12.109831554040031</v>
      </c>
      <c r="AJ115" s="94">
        <f t="shared" si="15"/>
        <v>10.751531554040032</v>
      </c>
      <c r="AK115" s="94">
        <f t="shared" si="16"/>
        <v>8.039626920898131</v>
      </c>
    </row>
    <row r="116" spans="1:37" ht="11.25">
      <c r="A116" s="29">
        <v>41747</v>
      </c>
      <c r="B116" s="130">
        <v>8.2</v>
      </c>
      <c r="C116" s="44">
        <v>6</v>
      </c>
      <c r="D116" s="154">
        <v>12.7</v>
      </c>
      <c r="E116" s="154">
        <v>1.1</v>
      </c>
      <c r="F116" s="119">
        <f t="shared" si="11"/>
        <v>6.8999999999999995</v>
      </c>
      <c r="G116" s="119">
        <f t="shared" si="17"/>
        <v>69.822445889405</v>
      </c>
      <c r="H116" s="112">
        <f t="shared" si="12"/>
        <v>3.0261115452890768</v>
      </c>
      <c r="I116" s="153">
        <v>-2.4</v>
      </c>
      <c r="J116" s="128">
        <v>2</v>
      </c>
      <c r="K116" s="128" t="s">
        <v>490</v>
      </c>
      <c r="L116" s="128">
        <v>3</v>
      </c>
      <c r="M116" s="128"/>
      <c r="N116" s="145">
        <v>11.7</v>
      </c>
      <c r="O116" s="128" t="s">
        <v>490</v>
      </c>
      <c r="P116" s="145">
        <v>0</v>
      </c>
      <c r="Q116" s="128">
        <v>0</v>
      </c>
      <c r="R116" s="128"/>
      <c r="S116" s="128">
        <v>1023.2</v>
      </c>
      <c r="T116" s="136" t="s">
        <v>488</v>
      </c>
      <c r="U116" s="127"/>
      <c r="V116" s="127"/>
      <c r="X116" s="90">
        <v>12.5</v>
      </c>
      <c r="Y116" s="90">
        <v>3.9</v>
      </c>
      <c r="AH116" s="94">
        <f t="shared" si="13"/>
        <v>10.869456390833992</v>
      </c>
      <c r="AI116" s="94">
        <f t="shared" si="14"/>
        <v>9.347120306962537</v>
      </c>
      <c r="AJ116" s="94">
        <f t="shared" si="15"/>
        <v>7.589320306962538</v>
      </c>
      <c r="AK116" s="94">
        <f t="shared" si="16"/>
        <v>3.0261115452890768</v>
      </c>
    </row>
    <row r="117" spans="1:37" ht="11.25">
      <c r="A117" s="29">
        <v>41748</v>
      </c>
      <c r="B117" s="130">
        <v>6.5</v>
      </c>
      <c r="C117" s="44">
        <v>4.6</v>
      </c>
      <c r="D117" s="154">
        <v>12.7</v>
      </c>
      <c r="E117" s="154">
        <v>0.4</v>
      </c>
      <c r="F117" s="119">
        <f t="shared" si="11"/>
        <v>6.55</v>
      </c>
      <c r="G117" s="119">
        <f t="shared" si="17"/>
        <v>71.94668207562682</v>
      </c>
      <c r="H117" s="112">
        <f t="shared" si="12"/>
        <v>1.8139758160127026</v>
      </c>
      <c r="I117" s="153">
        <v>-3.4</v>
      </c>
      <c r="J117" s="128">
        <v>7</v>
      </c>
      <c r="K117" s="128" t="s">
        <v>490</v>
      </c>
      <c r="L117" s="128">
        <v>4</v>
      </c>
      <c r="M117" s="128"/>
      <c r="N117" s="145">
        <v>15.6</v>
      </c>
      <c r="O117" s="128" t="s">
        <v>351</v>
      </c>
      <c r="P117" s="145">
        <v>0.6</v>
      </c>
      <c r="Q117" s="128">
        <v>0</v>
      </c>
      <c r="R117" s="128"/>
      <c r="S117" s="128">
        <v>1021.4</v>
      </c>
      <c r="T117" s="136" t="s">
        <v>412</v>
      </c>
      <c r="U117" s="127"/>
      <c r="V117" s="127"/>
      <c r="X117" s="90">
        <v>12.6</v>
      </c>
      <c r="Y117" s="90">
        <v>4.1</v>
      </c>
      <c r="AH117" s="94">
        <f t="shared" si="13"/>
        <v>9.67551615678414</v>
      </c>
      <c r="AI117" s="94">
        <f t="shared" si="14"/>
        <v>8.479312848497392</v>
      </c>
      <c r="AJ117" s="94">
        <f t="shared" si="15"/>
        <v>6.961212848497391</v>
      </c>
      <c r="AK117" s="94">
        <f t="shared" si="16"/>
        <v>1.8139758160127026</v>
      </c>
    </row>
    <row r="118" spans="1:37" ht="11.25">
      <c r="A118" s="29">
        <v>41749</v>
      </c>
      <c r="B118" s="130">
        <v>8.5</v>
      </c>
      <c r="C118" s="44">
        <v>8.1</v>
      </c>
      <c r="D118" s="154">
        <v>13</v>
      </c>
      <c r="E118" s="154">
        <v>6.2</v>
      </c>
      <c r="F118" s="119">
        <f t="shared" si="11"/>
        <v>9.6</v>
      </c>
      <c r="G118" s="119">
        <f t="shared" si="17"/>
        <v>94.43869397972557</v>
      </c>
      <c r="H118" s="112">
        <f t="shared" si="12"/>
        <v>7.6590558417707735</v>
      </c>
      <c r="I118" s="153">
        <v>4.1</v>
      </c>
      <c r="J118" s="128">
        <v>8</v>
      </c>
      <c r="K118" s="128" t="s">
        <v>351</v>
      </c>
      <c r="L118" s="206" t="s">
        <v>273</v>
      </c>
      <c r="M118" s="128"/>
      <c r="N118" s="145">
        <v>17.8</v>
      </c>
      <c r="O118" s="128" t="s">
        <v>490</v>
      </c>
      <c r="P118" s="145">
        <v>2</v>
      </c>
      <c r="Q118" s="128">
        <v>0</v>
      </c>
      <c r="R118" s="128"/>
      <c r="S118" s="128">
        <v>1010.7</v>
      </c>
      <c r="T118" s="136" t="s">
        <v>163</v>
      </c>
      <c r="U118" s="127"/>
      <c r="V118" s="127"/>
      <c r="X118" s="90">
        <v>12.7</v>
      </c>
      <c r="Y118" s="90">
        <v>4.1</v>
      </c>
      <c r="AH118" s="94">
        <f t="shared" si="13"/>
        <v>11.093113863278093</v>
      </c>
      <c r="AI118" s="94">
        <f t="shared" si="14"/>
        <v>10.795791854163713</v>
      </c>
      <c r="AJ118" s="94">
        <f t="shared" si="15"/>
        <v>10.476191854163712</v>
      </c>
      <c r="AK118" s="94">
        <f t="shared" si="16"/>
        <v>7.6590558417707735</v>
      </c>
    </row>
    <row r="119" spans="1:37" ht="11.25" customHeight="1">
      <c r="A119" s="29">
        <v>41750</v>
      </c>
      <c r="B119" s="130">
        <v>10.4</v>
      </c>
      <c r="C119" s="44">
        <v>10</v>
      </c>
      <c r="D119" s="154">
        <v>18.5</v>
      </c>
      <c r="E119" s="154">
        <v>8.2</v>
      </c>
      <c r="F119" s="119">
        <f t="shared" si="11"/>
        <v>13.35</v>
      </c>
      <c r="G119" s="119">
        <f t="shared" si="17"/>
        <v>94.82465806153361</v>
      </c>
      <c r="H119" s="112">
        <f t="shared" si="12"/>
        <v>9.606788382667489</v>
      </c>
      <c r="I119" s="153">
        <v>6.7</v>
      </c>
      <c r="J119" s="128">
        <v>8</v>
      </c>
      <c r="K119" s="128" t="s">
        <v>490</v>
      </c>
      <c r="L119" s="206" t="s">
        <v>169</v>
      </c>
      <c r="M119" s="128"/>
      <c r="N119" s="145">
        <v>15.1</v>
      </c>
      <c r="O119" s="128" t="s">
        <v>490</v>
      </c>
      <c r="P119" s="145">
        <v>1.5</v>
      </c>
      <c r="Q119" s="128">
        <v>0</v>
      </c>
      <c r="R119" s="128"/>
      <c r="S119" s="128">
        <v>1008.3</v>
      </c>
      <c r="T119" s="251" t="s">
        <v>448</v>
      </c>
      <c r="U119" s="127"/>
      <c r="V119" s="127"/>
      <c r="X119" s="90">
        <v>13.1</v>
      </c>
      <c r="Y119" s="90">
        <v>4.5</v>
      </c>
      <c r="AH119" s="94">
        <f t="shared" si="13"/>
        <v>12.606128038469452</v>
      </c>
      <c r="AI119" s="94">
        <f t="shared" si="14"/>
        <v>12.273317807277772</v>
      </c>
      <c r="AJ119" s="94">
        <f t="shared" si="15"/>
        <v>11.953717807277773</v>
      </c>
      <c r="AK119" s="94">
        <f t="shared" si="16"/>
        <v>9.606788382667489</v>
      </c>
    </row>
    <row r="120" spans="1:37" ht="11.25">
      <c r="A120" s="29">
        <v>41751</v>
      </c>
      <c r="B120" s="130">
        <v>10</v>
      </c>
      <c r="C120" s="44">
        <v>9.9</v>
      </c>
      <c r="D120" s="154">
        <v>14.9</v>
      </c>
      <c r="E120" s="154">
        <v>8.5</v>
      </c>
      <c r="F120" s="119">
        <f t="shared" si="11"/>
        <v>11.7</v>
      </c>
      <c r="G120" s="119">
        <f t="shared" si="17"/>
        <v>98.68100598478337</v>
      </c>
      <c r="H120" s="112">
        <f t="shared" si="12"/>
        <v>9.801971206465822</v>
      </c>
      <c r="I120" s="153">
        <v>6.9</v>
      </c>
      <c r="J120" s="128">
        <v>8</v>
      </c>
      <c r="K120" s="128" t="s">
        <v>490</v>
      </c>
      <c r="L120" s="128">
        <v>2</v>
      </c>
      <c r="M120" s="128"/>
      <c r="N120" s="145">
        <v>9.7</v>
      </c>
      <c r="O120" s="128" t="s">
        <v>353</v>
      </c>
      <c r="P120" s="145">
        <v>0</v>
      </c>
      <c r="Q120" s="128">
        <v>0</v>
      </c>
      <c r="R120" s="128"/>
      <c r="S120" s="128">
        <v>1006.6</v>
      </c>
      <c r="T120" s="136" t="s">
        <v>380</v>
      </c>
      <c r="U120" s="127"/>
      <c r="V120" s="127"/>
      <c r="X120" s="90">
        <v>13.1</v>
      </c>
      <c r="Y120" s="90">
        <v>4.7</v>
      </c>
      <c r="AH120" s="94">
        <f t="shared" si="13"/>
        <v>12.273317807277772</v>
      </c>
      <c r="AI120" s="94">
        <f t="shared" si="14"/>
        <v>12.191333479931261</v>
      </c>
      <c r="AJ120" s="94">
        <f t="shared" si="15"/>
        <v>12.11143347993126</v>
      </c>
      <c r="AK120" s="94">
        <f t="shared" si="16"/>
        <v>9.801971206465822</v>
      </c>
    </row>
    <row r="121" spans="1:37" ht="11.25">
      <c r="A121" s="29">
        <v>41752</v>
      </c>
      <c r="B121" s="130">
        <v>12.4</v>
      </c>
      <c r="C121" s="44">
        <v>10</v>
      </c>
      <c r="D121" s="154">
        <v>16.2</v>
      </c>
      <c r="E121" s="154">
        <v>7</v>
      </c>
      <c r="F121" s="119">
        <f t="shared" si="11"/>
        <v>11.6</v>
      </c>
      <c r="G121" s="119">
        <f t="shared" si="17"/>
        <v>71.95392111218383</v>
      </c>
      <c r="H121" s="112">
        <f t="shared" si="12"/>
        <v>7.4897595187177535</v>
      </c>
      <c r="I121" s="153">
        <v>5</v>
      </c>
      <c r="J121" s="128">
        <v>6</v>
      </c>
      <c r="K121" s="128" t="s">
        <v>353</v>
      </c>
      <c r="L121" s="206">
        <v>4</v>
      </c>
      <c r="M121" s="128"/>
      <c r="N121" s="145">
        <v>21.4</v>
      </c>
      <c r="O121" s="128" t="s">
        <v>229</v>
      </c>
      <c r="P121" s="145">
        <v>2.2</v>
      </c>
      <c r="Q121" s="128">
        <v>0</v>
      </c>
      <c r="R121" s="128"/>
      <c r="S121" s="128">
        <v>1016.4</v>
      </c>
      <c r="T121" s="136" t="s">
        <v>338</v>
      </c>
      <c r="U121" s="127"/>
      <c r="V121" s="127"/>
      <c r="X121" s="90">
        <v>13</v>
      </c>
      <c r="Y121" s="90">
        <v>4.8</v>
      </c>
      <c r="AH121" s="94">
        <f t="shared" si="13"/>
        <v>14.392152154059962</v>
      </c>
      <c r="AI121" s="94">
        <f t="shared" si="14"/>
        <v>12.273317807277772</v>
      </c>
      <c r="AJ121" s="94">
        <f t="shared" si="15"/>
        <v>10.355717807277772</v>
      </c>
      <c r="AK121" s="94">
        <f t="shared" si="16"/>
        <v>7.4897595187177535</v>
      </c>
    </row>
    <row r="122" spans="1:37" ht="11.25">
      <c r="A122" s="29">
        <v>41753</v>
      </c>
      <c r="B122" s="130">
        <v>7.5</v>
      </c>
      <c r="C122" s="44">
        <v>6.6</v>
      </c>
      <c r="D122" s="154">
        <v>16.9</v>
      </c>
      <c r="E122" s="154">
        <v>7</v>
      </c>
      <c r="F122" s="119">
        <f t="shared" si="11"/>
        <v>11.95</v>
      </c>
      <c r="G122" s="119">
        <f t="shared" si="17"/>
        <v>87.07255241206073</v>
      </c>
      <c r="H122" s="112">
        <f t="shared" si="12"/>
        <v>5.491561342444789</v>
      </c>
      <c r="I122" s="153">
        <v>3.5</v>
      </c>
      <c r="J122" s="128">
        <v>8</v>
      </c>
      <c r="K122" s="128" t="s">
        <v>229</v>
      </c>
      <c r="L122" s="206" t="s">
        <v>169</v>
      </c>
      <c r="M122" s="128"/>
      <c r="N122" s="145">
        <v>7.1</v>
      </c>
      <c r="O122" s="128" t="s">
        <v>291</v>
      </c>
      <c r="P122" s="145">
        <v>0</v>
      </c>
      <c r="Q122" s="128">
        <v>0</v>
      </c>
      <c r="R122" s="128"/>
      <c r="S122" s="128">
        <v>1020.8</v>
      </c>
      <c r="T122" s="136" t="s">
        <v>70</v>
      </c>
      <c r="U122" s="127"/>
      <c r="V122" s="127"/>
      <c r="X122" s="90">
        <v>13.1</v>
      </c>
      <c r="Y122" s="90">
        <v>4.7</v>
      </c>
      <c r="AH122" s="94">
        <f t="shared" si="13"/>
        <v>10.362970252792357</v>
      </c>
      <c r="AI122" s="94">
        <f t="shared" si="14"/>
        <v>9.742402704808889</v>
      </c>
      <c r="AJ122" s="94">
        <f t="shared" si="15"/>
        <v>9.023302704808888</v>
      </c>
      <c r="AK122" s="94">
        <f t="shared" si="16"/>
        <v>5.491561342444789</v>
      </c>
    </row>
    <row r="123" spans="1:37" ht="11.25">
      <c r="A123" s="29">
        <v>41754</v>
      </c>
      <c r="B123" s="130">
        <v>8.7</v>
      </c>
      <c r="C123" s="44">
        <v>8.5</v>
      </c>
      <c r="D123" s="154">
        <v>11.5</v>
      </c>
      <c r="E123" s="154">
        <v>7.5</v>
      </c>
      <c r="F123" s="119">
        <f t="shared" si="11"/>
        <v>9.5</v>
      </c>
      <c r="G123" s="119">
        <f t="shared" si="17"/>
        <v>97.23288032608691</v>
      </c>
      <c r="H123" s="112">
        <f t="shared" si="12"/>
        <v>8.286204902810386</v>
      </c>
      <c r="I123" s="153">
        <v>7.9</v>
      </c>
      <c r="J123" s="128">
        <v>8</v>
      </c>
      <c r="K123" s="128" t="s">
        <v>351</v>
      </c>
      <c r="L123" s="128">
        <v>3</v>
      </c>
      <c r="M123" s="128"/>
      <c r="N123" s="145">
        <v>9.3</v>
      </c>
      <c r="O123" s="128" t="s">
        <v>291</v>
      </c>
      <c r="P123" s="145">
        <v>12.8</v>
      </c>
      <c r="Q123" s="128">
        <v>0</v>
      </c>
      <c r="R123" s="128"/>
      <c r="S123" s="128">
        <v>1014.9</v>
      </c>
      <c r="T123" s="136" t="s">
        <v>305</v>
      </c>
      <c r="U123" s="127"/>
      <c r="V123" s="127"/>
      <c r="X123" s="90">
        <v>13</v>
      </c>
      <c r="Y123" s="90">
        <v>4.9</v>
      </c>
      <c r="AH123" s="94">
        <f t="shared" si="13"/>
        <v>11.244461571652899</v>
      </c>
      <c r="AI123" s="94">
        <f t="shared" si="14"/>
        <v>11.093113863278093</v>
      </c>
      <c r="AJ123" s="94">
        <f t="shared" si="15"/>
        <v>10.933313863278094</v>
      </c>
      <c r="AK123" s="94">
        <f t="shared" si="16"/>
        <v>8.286204902810386</v>
      </c>
    </row>
    <row r="124" spans="1:37" ht="11.25">
      <c r="A124" s="29">
        <v>41755</v>
      </c>
      <c r="B124" s="130">
        <v>11.5</v>
      </c>
      <c r="C124" s="44">
        <v>10.4</v>
      </c>
      <c r="D124" s="154">
        <v>15.4</v>
      </c>
      <c r="E124" s="154">
        <v>7.3</v>
      </c>
      <c r="F124" s="119">
        <f t="shared" si="11"/>
        <v>11.35</v>
      </c>
      <c r="G124" s="119">
        <f t="shared" si="17"/>
        <v>86.46706768951921</v>
      </c>
      <c r="H124" s="112">
        <f t="shared" si="12"/>
        <v>9.322490158415901</v>
      </c>
      <c r="I124" s="153">
        <v>5.9</v>
      </c>
      <c r="J124" s="128">
        <v>7</v>
      </c>
      <c r="K124" s="128" t="s">
        <v>352</v>
      </c>
      <c r="L124" s="206" t="s">
        <v>273</v>
      </c>
      <c r="M124" s="128"/>
      <c r="N124" s="145">
        <v>25.5</v>
      </c>
      <c r="O124" s="128" t="s">
        <v>291</v>
      </c>
      <c r="P124" s="145">
        <v>0.4</v>
      </c>
      <c r="Q124" s="128">
        <v>0</v>
      </c>
      <c r="R124" s="128"/>
      <c r="S124" s="128">
        <v>1002.9</v>
      </c>
      <c r="T124" s="136" t="s">
        <v>47</v>
      </c>
      <c r="U124" s="127"/>
      <c r="V124" s="127"/>
      <c r="X124" s="90">
        <v>13.1</v>
      </c>
      <c r="Y124" s="90">
        <v>4.7</v>
      </c>
      <c r="AH124" s="94">
        <f t="shared" si="13"/>
        <v>13.56265263970658</v>
      </c>
      <c r="AI124" s="94">
        <f t="shared" si="14"/>
        <v>12.606128038469452</v>
      </c>
      <c r="AJ124" s="94">
        <f t="shared" si="15"/>
        <v>11.727228038469452</v>
      </c>
      <c r="AK124" s="94">
        <f t="shared" si="16"/>
        <v>9.322490158415901</v>
      </c>
    </row>
    <row r="125" spans="1:37" ht="11.25">
      <c r="A125" s="29">
        <v>41756</v>
      </c>
      <c r="B125" s="130">
        <v>11</v>
      </c>
      <c r="C125" s="44">
        <v>9.9</v>
      </c>
      <c r="D125" s="154">
        <v>15.2</v>
      </c>
      <c r="E125" s="154">
        <v>6.4</v>
      </c>
      <c r="F125" s="119">
        <f t="shared" si="11"/>
        <v>10.8</v>
      </c>
      <c r="G125" s="119">
        <f t="shared" si="17"/>
        <v>86.22127530753974</v>
      </c>
      <c r="H125" s="112">
        <f t="shared" si="12"/>
        <v>8.789051635693427</v>
      </c>
      <c r="I125" s="153">
        <v>5</v>
      </c>
      <c r="J125" s="128">
        <v>5</v>
      </c>
      <c r="K125" s="128" t="s">
        <v>351</v>
      </c>
      <c r="L125" s="206" t="s">
        <v>431</v>
      </c>
      <c r="M125" s="128"/>
      <c r="N125" s="145">
        <v>21.4</v>
      </c>
      <c r="O125" s="128" t="s">
        <v>490</v>
      </c>
      <c r="P125" s="145">
        <v>2.7</v>
      </c>
      <c r="Q125" s="128">
        <v>0</v>
      </c>
      <c r="R125" s="128"/>
      <c r="S125" s="128">
        <v>1004.9</v>
      </c>
      <c r="T125" s="136" t="s">
        <v>35</v>
      </c>
      <c r="U125" s="127"/>
      <c r="V125" s="127"/>
      <c r="X125" s="90">
        <v>13</v>
      </c>
      <c r="Y125" s="90">
        <v>4.8</v>
      </c>
      <c r="AH125" s="94">
        <f t="shared" si="13"/>
        <v>13.120234466007751</v>
      </c>
      <c r="AI125" s="94">
        <f t="shared" si="14"/>
        <v>12.191333479931261</v>
      </c>
      <c r="AJ125" s="94">
        <f t="shared" si="15"/>
        <v>11.312433479931261</v>
      </c>
      <c r="AK125" s="94">
        <f t="shared" si="16"/>
        <v>8.789051635693427</v>
      </c>
    </row>
    <row r="126" spans="1:37" ht="11.25">
      <c r="A126" s="29">
        <v>41757</v>
      </c>
      <c r="B126" s="130">
        <v>11.5</v>
      </c>
      <c r="C126" s="44">
        <v>10.5</v>
      </c>
      <c r="D126" s="154">
        <v>16.6</v>
      </c>
      <c r="E126" s="154">
        <v>6</v>
      </c>
      <c r="F126" s="119">
        <f t="shared" si="11"/>
        <v>11.3</v>
      </c>
      <c r="G126" s="119">
        <f t="shared" si="17"/>
        <v>87.67872670149517</v>
      </c>
      <c r="H126" s="112">
        <f t="shared" si="12"/>
        <v>9.529242438444944</v>
      </c>
      <c r="I126" s="153">
        <v>2</v>
      </c>
      <c r="J126" s="128">
        <v>4</v>
      </c>
      <c r="K126" s="128" t="s">
        <v>351</v>
      </c>
      <c r="L126" s="128">
        <v>3</v>
      </c>
      <c r="M126" s="128"/>
      <c r="N126" s="145">
        <v>13.1</v>
      </c>
      <c r="O126" s="128" t="s">
        <v>352</v>
      </c>
      <c r="P126" s="145">
        <v>0</v>
      </c>
      <c r="Q126" s="128">
        <v>0</v>
      </c>
      <c r="R126" s="128"/>
      <c r="S126" s="128">
        <v>1012</v>
      </c>
      <c r="T126" s="136" t="s">
        <v>254</v>
      </c>
      <c r="U126" s="127"/>
      <c r="V126" s="127"/>
      <c r="X126" s="90">
        <v>13</v>
      </c>
      <c r="Y126" s="90">
        <v>4.9</v>
      </c>
      <c r="AH126" s="94">
        <f t="shared" si="13"/>
        <v>13.56265263970658</v>
      </c>
      <c r="AI126" s="94">
        <f t="shared" si="14"/>
        <v>12.690561141441451</v>
      </c>
      <c r="AJ126" s="94">
        <f t="shared" si="15"/>
        <v>11.891561141441452</v>
      </c>
      <c r="AK126" s="94">
        <f t="shared" si="16"/>
        <v>9.529242438444944</v>
      </c>
    </row>
    <row r="127" spans="1:37" ht="11.25">
      <c r="A127" s="29">
        <v>41758</v>
      </c>
      <c r="B127" s="130">
        <v>11.1</v>
      </c>
      <c r="C127" s="44">
        <v>10.5</v>
      </c>
      <c r="D127" s="154">
        <v>17.4</v>
      </c>
      <c r="E127" s="154">
        <v>8.6</v>
      </c>
      <c r="F127" s="119">
        <f t="shared" si="11"/>
        <v>13</v>
      </c>
      <c r="G127" s="119">
        <f t="shared" si="17"/>
        <v>92.45494625132625</v>
      </c>
      <c r="H127" s="112">
        <f t="shared" si="12"/>
        <v>9.924238836715224</v>
      </c>
      <c r="I127" s="153">
        <v>6</v>
      </c>
      <c r="J127" s="128">
        <v>8</v>
      </c>
      <c r="K127" s="128" t="s">
        <v>352</v>
      </c>
      <c r="L127" s="128">
        <v>2</v>
      </c>
      <c r="M127" s="128"/>
      <c r="N127" s="145">
        <v>12.4</v>
      </c>
      <c r="O127" s="128" t="s">
        <v>291</v>
      </c>
      <c r="P127" s="145">
        <v>0</v>
      </c>
      <c r="Q127" s="128">
        <v>0</v>
      </c>
      <c r="R127" s="128"/>
      <c r="S127" s="128">
        <v>1014.3</v>
      </c>
      <c r="T127" s="136" t="s">
        <v>404</v>
      </c>
      <c r="U127" s="127"/>
      <c r="V127" s="127"/>
      <c r="X127" s="90">
        <v>13.1</v>
      </c>
      <c r="Y127" s="90">
        <v>4.7</v>
      </c>
      <c r="AH127" s="94">
        <f t="shared" si="13"/>
        <v>13.207688324480838</v>
      </c>
      <c r="AI127" s="94">
        <f t="shared" si="14"/>
        <v>12.690561141441451</v>
      </c>
      <c r="AJ127" s="94">
        <f t="shared" si="15"/>
        <v>12.211161141441451</v>
      </c>
      <c r="AK127" s="94">
        <f t="shared" si="16"/>
        <v>9.924238836715224</v>
      </c>
    </row>
    <row r="128" spans="1:37" ht="12" thickBot="1">
      <c r="A128" s="167">
        <v>41759</v>
      </c>
      <c r="B128" s="220">
        <v>13.5</v>
      </c>
      <c r="C128" s="240">
        <v>12.2</v>
      </c>
      <c r="D128" s="221">
        <v>19</v>
      </c>
      <c r="E128" s="221">
        <v>10.7</v>
      </c>
      <c r="F128" s="170">
        <f t="shared" si="11"/>
        <v>14.85</v>
      </c>
      <c r="G128" s="170">
        <f t="shared" si="17"/>
        <v>85.12290318885788</v>
      </c>
      <c r="H128" s="171">
        <f t="shared" si="12"/>
        <v>11.051675002576324</v>
      </c>
      <c r="I128" s="222">
        <v>10.7</v>
      </c>
      <c r="J128" s="173">
        <v>8</v>
      </c>
      <c r="K128" s="173" t="s">
        <v>354</v>
      </c>
      <c r="L128" s="173">
        <v>2</v>
      </c>
      <c r="M128" s="173"/>
      <c r="N128" s="176">
        <v>13.5</v>
      </c>
      <c r="O128" s="173" t="s">
        <v>229</v>
      </c>
      <c r="P128" s="176">
        <v>0</v>
      </c>
      <c r="Q128" s="173">
        <v>0</v>
      </c>
      <c r="R128" s="173"/>
      <c r="S128" s="173">
        <v>1013.2</v>
      </c>
      <c r="T128" s="193" t="s">
        <v>57</v>
      </c>
      <c r="U128" s="175"/>
      <c r="V128" s="175"/>
      <c r="X128" s="90">
        <v>13.6</v>
      </c>
      <c r="Y128" s="90">
        <v>4.9</v>
      </c>
      <c r="AH128" s="94">
        <f t="shared" si="13"/>
        <v>15.4662986641253</v>
      </c>
      <c r="AI128" s="94">
        <f t="shared" si="14"/>
        <v>14.204062438763</v>
      </c>
      <c r="AJ128" s="94">
        <f t="shared" si="15"/>
        <v>13.165362438763</v>
      </c>
      <c r="AK128" s="94">
        <f t="shared" si="16"/>
        <v>11.051675002576324</v>
      </c>
    </row>
    <row r="129" spans="1:37" s="191" customFormat="1" ht="12" thickBot="1">
      <c r="A129" s="184">
        <v>41760</v>
      </c>
      <c r="B129" s="242">
        <v>10.7</v>
      </c>
      <c r="C129" s="277">
        <v>10.3</v>
      </c>
      <c r="D129" s="243">
        <v>12.9</v>
      </c>
      <c r="E129" s="243">
        <v>9.6</v>
      </c>
      <c r="F129" s="187">
        <f t="shared" si="11"/>
        <v>11.25</v>
      </c>
      <c r="G129" s="187">
        <f t="shared" si="17"/>
        <v>94.88114624607012</v>
      </c>
      <c r="H129" s="188">
        <f t="shared" si="12"/>
        <v>9.913764620929818</v>
      </c>
      <c r="I129" s="244">
        <v>6</v>
      </c>
      <c r="J129" s="194">
        <v>8</v>
      </c>
      <c r="K129" s="194" t="s">
        <v>351</v>
      </c>
      <c r="L129" s="194">
        <v>3</v>
      </c>
      <c r="M129" s="194"/>
      <c r="N129" s="245">
        <v>10.9</v>
      </c>
      <c r="O129" s="194" t="s">
        <v>353</v>
      </c>
      <c r="P129" s="245">
        <v>0.7</v>
      </c>
      <c r="Q129" s="252"/>
      <c r="R129" s="194"/>
      <c r="S129" s="194">
        <v>1009.8</v>
      </c>
      <c r="T129" s="246" t="s">
        <v>356</v>
      </c>
      <c r="U129" s="247"/>
      <c r="V129" s="247"/>
      <c r="X129" s="192">
        <v>13.7</v>
      </c>
      <c r="Y129" s="192">
        <v>5.1</v>
      </c>
      <c r="AH129" s="191">
        <f t="shared" si="13"/>
        <v>12.86092138362429</v>
      </c>
      <c r="AI129" s="191">
        <f t="shared" si="14"/>
        <v>12.522189626588666</v>
      </c>
      <c r="AJ129" s="191">
        <f t="shared" si="15"/>
        <v>12.202589626588667</v>
      </c>
      <c r="AK129" s="191">
        <f t="shared" si="16"/>
        <v>9.913764620929818</v>
      </c>
    </row>
    <row r="130" spans="1:37" ht="11.25">
      <c r="A130" s="179">
        <v>41761</v>
      </c>
      <c r="B130" s="197">
        <v>9.1</v>
      </c>
      <c r="C130" s="204">
        <v>7.5</v>
      </c>
      <c r="D130" s="202">
        <v>11.5</v>
      </c>
      <c r="E130" s="202">
        <v>6.4</v>
      </c>
      <c r="F130" s="119">
        <f t="shared" si="11"/>
        <v>8.95</v>
      </c>
      <c r="G130" s="119">
        <f t="shared" si="17"/>
        <v>78.6364321712716</v>
      </c>
      <c r="H130" s="112">
        <f t="shared" si="12"/>
        <v>5.588981270102182</v>
      </c>
      <c r="I130" s="181">
        <v>5.1</v>
      </c>
      <c r="J130" s="180">
        <v>5</v>
      </c>
      <c r="K130" s="180" t="s">
        <v>351</v>
      </c>
      <c r="L130" s="250" t="s">
        <v>431</v>
      </c>
      <c r="M130" s="180"/>
      <c r="N130" s="182">
        <v>10.9</v>
      </c>
      <c r="O130" s="180" t="s">
        <v>248</v>
      </c>
      <c r="P130" s="182">
        <v>0</v>
      </c>
      <c r="Q130" s="253"/>
      <c r="R130" s="180"/>
      <c r="S130" s="180">
        <v>1025.8</v>
      </c>
      <c r="T130" s="183" t="s">
        <v>253</v>
      </c>
      <c r="U130" s="224"/>
      <c r="V130" s="224"/>
      <c r="X130" s="90">
        <v>14</v>
      </c>
      <c r="Y130" s="90">
        <v>5.1</v>
      </c>
      <c r="AH130" s="94">
        <f t="shared" si="13"/>
        <v>11.552622622814317</v>
      </c>
      <c r="AI130" s="94">
        <f t="shared" si="14"/>
        <v>10.362970252792357</v>
      </c>
      <c r="AJ130" s="94">
        <f t="shared" si="15"/>
        <v>9.084570252792357</v>
      </c>
      <c r="AK130" s="94">
        <f t="shared" si="16"/>
        <v>5.588981270102182</v>
      </c>
    </row>
    <row r="131" spans="1:37" ht="11.25">
      <c r="A131" s="29">
        <v>41762</v>
      </c>
      <c r="B131" s="130">
        <v>8</v>
      </c>
      <c r="C131" s="44">
        <v>5.9</v>
      </c>
      <c r="D131" s="154">
        <v>16</v>
      </c>
      <c r="E131" s="258">
        <v>-0.9</v>
      </c>
      <c r="F131" s="119">
        <f t="shared" si="11"/>
        <v>7.55</v>
      </c>
      <c r="G131" s="119">
        <f t="shared" si="17"/>
        <v>70.92269539286147</v>
      </c>
      <c r="H131" s="112">
        <f t="shared" si="12"/>
        <v>3.0547261928117924</v>
      </c>
      <c r="I131" s="153">
        <v>-3.5</v>
      </c>
      <c r="J131" s="128">
        <v>1</v>
      </c>
      <c r="K131" s="128" t="s">
        <v>353</v>
      </c>
      <c r="L131" s="128">
        <v>2</v>
      </c>
      <c r="M131" s="128"/>
      <c r="N131" s="145">
        <v>10.9</v>
      </c>
      <c r="O131" s="128" t="s">
        <v>351</v>
      </c>
      <c r="P131" s="145">
        <v>0</v>
      </c>
      <c r="Q131" s="254"/>
      <c r="R131" s="128"/>
      <c r="S131" s="128">
        <v>1030.4</v>
      </c>
      <c r="T131" s="136" t="s">
        <v>487</v>
      </c>
      <c r="U131" s="127"/>
      <c r="V131" s="127"/>
      <c r="X131" s="90">
        <v>14</v>
      </c>
      <c r="Y131" s="90">
        <v>5.4</v>
      </c>
      <c r="AH131" s="94">
        <f t="shared" si="13"/>
        <v>10.722567515390086</v>
      </c>
      <c r="AI131" s="94">
        <f t="shared" si="14"/>
        <v>9.282633897234025</v>
      </c>
      <c r="AJ131" s="94">
        <f t="shared" si="15"/>
        <v>7.604733897234025</v>
      </c>
      <c r="AK131" s="94">
        <f t="shared" si="16"/>
        <v>3.0547261928117924</v>
      </c>
    </row>
    <row r="132" spans="1:37" ht="11.25">
      <c r="A132" s="29">
        <v>41763</v>
      </c>
      <c r="B132" s="130">
        <v>12.5</v>
      </c>
      <c r="C132" s="44">
        <v>10.5</v>
      </c>
      <c r="D132" s="154">
        <v>18</v>
      </c>
      <c r="E132" s="154">
        <v>6.8</v>
      </c>
      <c r="F132" s="119">
        <f t="shared" si="11"/>
        <v>12.4</v>
      </c>
      <c r="G132" s="119">
        <f t="shared" si="17"/>
        <v>76.56898893233384</v>
      </c>
      <c r="H132" s="112">
        <f t="shared" si="12"/>
        <v>8.499265206313849</v>
      </c>
      <c r="I132" s="153">
        <v>5.4</v>
      </c>
      <c r="J132" s="128">
        <v>8</v>
      </c>
      <c r="K132" s="128" t="s">
        <v>355</v>
      </c>
      <c r="L132" s="128">
        <v>2</v>
      </c>
      <c r="M132" s="128"/>
      <c r="N132" s="145">
        <v>13.5</v>
      </c>
      <c r="O132" s="128" t="s">
        <v>355</v>
      </c>
      <c r="P132" s="145">
        <v>0</v>
      </c>
      <c r="Q132" s="254"/>
      <c r="R132" s="128"/>
      <c r="S132" s="128">
        <v>1023.7</v>
      </c>
      <c r="T132" s="136" t="s">
        <v>252</v>
      </c>
      <c r="U132" s="127"/>
      <c r="V132" s="127"/>
      <c r="X132" s="90">
        <v>14.5</v>
      </c>
      <c r="Y132" s="90">
        <v>5.3</v>
      </c>
      <c r="AH132" s="94">
        <f t="shared" si="13"/>
        <v>14.487015299685174</v>
      </c>
      <c r="AI132" s="94">
        <f t="shared" si="14"/>
        <v>12.690561141441451</v>
      </c>
      <c r="AJ132" s="94">
        <f t="shared" si="15"/>
        <v>11.09256114144145</v>
      </c>
      <c r="AK132" s="94">
        <f t="shared" si="16"/>
        <v>8.499265206313849</v>
      </c>
    </row>
    <row r="133" spans="1:37" ht="11.25">
      <c r="A133" s="29">
        <v>41764</v>
      </c>
      <c r="B133" s="130">
        <v>11.1</v>
      </c>
      <c r="C133" s="44">
        <v>9.1</v>
      </c>
      <c r="D133" s="154">
        <v>17.5</v>
      </c>
      <c r="E133" s="154">
        <v>5.1</v>
      </c>
      <c r="F133" s="119">
        <f t="shared" si="11"/>
        <v>11.3</v>
      </c>
      <c r="G133" s="119">
        <f t="shared" si="17"/>
        <v>75.36990863392144</v>
      </c>
      <c r="H133" s="112">
        <f t="shared" si="12"/>
        <v>6.9133250024600565</v>
      </c>
      <c r="I133" s="153">
        <v>2.5</v>
      </c>
      <c r="J133" s="128">
        <v>4</v>
      </c>
      <c r="K133" s="128" t="s">
        <v>291</v>
      </c>
      <c r="L133" s="128">
        <v>4</v>
      </c>
      <c r="M133" s="128"/>
      <c r="N133" s="145">
        <v>18.2</v>
      </c>
      <c r="O133" s="128" t="s">
        <v>353</v>
      </c>
      <c r="P133" s="145">
        <v>7.7</v>
      </c>
      <c r="Q133" s="254"/>
      <c r="R133" s="128"/>
      <c r="S133" s="128">
        <v>1013</v>
      </c>
      <c r="T133" s="136" t="s">
        <v>79</v>
      </c>
      <c r="U133" s="127"/>
      <c r="V133" s="127"/>
      <c r="X133" s="90">
        <v>14.4</v>
      </c>
      <c r="Y133" s="90">
        <v>5.6</v>
      </c>
      <c r="AH133" s="94">
        <f t="shared" si="13"/>
        <v>13.207688324480838</v>
      </c>
      <c r="AI133" s="94">
        <f t="shared" si="14"/>
        <v>11.552622622814317</v>
      </c>
      <c r="AJ133" s="94">
        <f t="shared" si="15"/>
        <v>9.954622622814316</v>
      </c>
      <c r="AK133" s="94">
        <f t="shared" si="16"/>
        <v>6.9133250024600565</v>
      </c>
    </row>
    <row r="134" spans="1:37" ht="11.25">
      <c r="A134" s="29">
        <v>41765</v>
      </c>
      <c r="B134" s="130">
        <v>12.5</v>
      </c>
      <c r="C134" s="44">
        <v>11</v>
      </c>
      <c r="D134" s="154">
        <v>19</v>
      </c>
      <c r="E134" s="154">
        <v>9.9</v>
      </c>
      <c r="F134" s="119">
        <f t="shared" si="11"/>
        <v>14.45</v>
      </c>
      <c r="G134" s="119">
        <f t="shared" si="17"/>
        <v>82.29255108377521</v>
      </c>
      <c r="H134" s="112">
        <f t="shared" si="12"/>
        <v>9.566930783038975</v>
      </c>
      <c r="I134" s="153">
        <v>8.5</v>
      </c>
      <c r="J134" s="128">
        <v>4</v>
      </c>
      <c r="K134" s="128" t="s">
        <v>15</v>
      </c>
      <c r="L134" s="128">
        <v>4</v>
      </c>
      <c r="M134" s="128"/>
      <c r="N134" s="145">
        <v>19.1</v>
      </c>
      <c r="O134" s="128" t="s">
        <v>309</v>
      </c>
      <c r="P134" s="145">
        <v>0.2</v>
      </c>
      <c r="Q134" s="254"/>
      <c r="R134" s="128"/>
      <c r="S134" s="128">
        <v>1005.1</v>
      </c>
      <c r="T134" s="136" t="s">
        <v>202</v>
      </c>
      <c r="U134" s="127"/>
      <c r="V134" s="127"/>
      <c r="X134" s="90">
        <v>14.8</v>
      </c>
      <c r="Y134" s="90">
        <v>5.7</v>
      </c>
      <c r="AH134" s="94">
        <f t="shared" si="13"/>
        <v>14.487015299685174</v>
      </c>
      <c r="AI134" s="94">
        <f t="shared" si="14"/>
        <v>13.120234466007751</v>
      </c>
      <c r="AJ134" s="94">
        <f t="shared" si="15"/>
        <v>11.921734466007752</v>
      </c>
      <c r="AK134" s="94">
        <f t="shared" si="16"/>
        <v>9.566930783038975</v>
      </c>
    </row>
    <row r="135" spans="1:37" ht="11.25">
      <c r="A135" s="29">
        <v>41766</v>
      </c>
      <c r="B135" s="130">
        <v>12.7</v>
      </c>
      <c r="C135" s="44">
        <v>10.1</v>
      </c>
      <c r="D135" s="154">
        <v>16</v>
      </c>
      <c r="E135" s="154">
        <v>8</v>
      </c>
      <c r="F135" s="119">
        <f t="shared" si="11"/>
        <v>12</v>
      </c>
      <c r="G135" s="119">
        <f t="shared" si="17"/>
        <v>70.02393189038403</v>
      </c>
      <c r="H135" s="112">
        <f t="shared" si="12"/>
        <v>7.380173272174236</v>
      </c>
      <c r="I135" s="153">
        <v>7</v>
      </c>
      <c r="J135" s="128">
        <v>5</v>
      </c>
      <c r="K135" s="128" t="s">
        <v>422</v>
      </c>
      <c r="L135" s="128">
        <v>4</v>
      </c>
      <c r="M135" s="128"/>
      <c r="N135" s="145">
        <v>29.5</v>
      </c>
      <c r="O135" s="128" t="s">
        <v>355</v>
      </c>
      <c r="P135" s="145">
        <v>3.1</v>
      </c>
      <c r="Q135" s="254"/>
      <c r="R135" s="128"/>
      <c r="S135" s="128">
        <v>1006.1</v>
      </c>
      <c r="T135" s="136" t="s">
        <v>234</v>
      </c>
      <c r="U135" s="127"/>
      <c r="V135" s="127"/>
      <c r="X135" s="90">
        <v>14.8</v>
      </c>
      <c r="Y135" s="90">
        <v>5.9</v>
      </c>
      <c r="AH135" s="94">
        <f t="shared" si="13"/>
        <v>14.678391653320906</v>
      </c>
      <c r="AI135" s="94">
        <f t="shared" si="14"/>
        <v>12.355786973925246</v>
      </c>
      <c r="AJ135" s="94">
        <f t="shared" si="15"/>
        <v>10.278386973925247</v>
      </c>
      <c r="AK135" s="94">
        <f t="shared" si="16"/>
        <v>7.380173272174236</v>
      </c>
    </row>
    <row r="136" spans="1:37" ht="11.25">
      <c r="A136" s="29">
        <v>41767</v>
      </c>
      <c r="B136" s="130">
        <v>10.5</v>
      </c>
      <c r="C136" s="44">
        <v>10.3</v>
      </c>
      <c r="D136" s="154">
        <v>15.4</v>
      </c>
      <c r="E136" s="154">
        <v>9.6</v>
      </c>
      <c r="F136" s="119">
        <f t="shared" si="11"/>
        <v>12.5</v>
      </c>
      <c r="G136" s="119">
        <f t="shared" si="17"/>
        <v>97.41405040174995</v>
      </c>
      <c r="H136" s="112">
        <f t="shared" si="12"/>
        <v>10.107980787049183</v>
      </c>
      <c r="I136" s="153">
        <v>9</v>
      </c>
      <c r="J136" s="128">
        <v>8</v>
      </c>
      <c r="K136" s="128" t="s">
        <v>353</v>
      </c>
      <c r="L136" s="128">
        <v>2</v>
      </c>
      <c r="M136" s="128"/>
      <c r="N136" s="145">
        <v>21.7</v>
      </c>
      <c r="O136" s="128" t="s">
        <v>355</v>
      </c>
      <c r="P136" s="145">
        <v>8.3</v>
      </c>
      <c r="Q136" s="254"/>
      <c r="R136" s="128"/>
      <c r="S136" s="128">
        <v>1005.8</v>
      </c>
      <c r="T136" s="136" t="s">
        <v>0</v>
      </c>
      <c r="U136" s="127"/>
      <c r="V136" s="127"/>
      <c r="X136" s="90">
        <v>14.8</v>
      </c>
      <c r="Y136" s="90">
        <v>6.1</v>
      </c>
      <c r="AH136" s="94">
        <f t="shared" si="13"/>
        <v>12.690561141441451</v>
      </c>
      <c r="AI136" s="94">
        <f t="shared" si="14"/>
        <v>12.522189626588666</v>
      </c>
      <c r="AJ136" s="94">
        <f t="shared" si="15"/>
        <v>12.362389626588667</v>
      </c>
      <c r="AK136" s="94">
        <f t="shared" si="16"/>
        <v>10.107980787049183</v>
      </c>
    </row>
    <row r="137" spans="1:37" ht="11.25">
      <c r="A137" s="29">
        <v>41768</v>
      </c>
      <c r="B137" s="130">
        <v>12.2</v>
      </c>
      <c r="C137" s="44">
        <v>9.9</v>
      </c>
      <c r="D137" s="154">
        <v>16.5</v>
      </c>
      <c r="E137" s="154">
        <v>9.2</v>
      </c>
      <c r="F137" s="119">
        <f aca="true" t="shared" si="18" ref="F137:F200">AVERAGE(D137:E137)</f>
        <v>12.85</v>
      </c>
      <c r="G137" s="119">
        <f t="shared" si="17"/>
        <v>72.89205834294359</v>
      </c>
      <c r="H137" s="112">
        <f aca="true" t="shared" si="19" ref="H137:H200">AK137</f>
        <v>7.486815271113869</v>
      </c>
      <c r="I137" s="153">
        <v>7.6</v>
      </c>
      <c r="J137" s="128">
        <v>4</v>
      </c>
      <c r="K137" s="128" t="s">
        <v>309</v>
      </c>
      <c r="L137" s="206" t="s">
        <v>164</v>
      </c>
      <c r="M137" s="128"/>
      <c r="N137" s="145">
        <v>33.8</v>
      </c>
      <c r="O137" s="128" t="s">
        <v>422</v>
      </c>
      <c r="P137" s="145">
        <v>4.4</v>
      </c>
      <c r="Q137" s="254"/>
      <c r="R137" s="128"/>
      <c r="S137" s="128">
        <v>1007.1</v>
      </c>
      <c r="T137" s="136" t="s">
        <v>230</v>
      </c>
      <c r="U137" s="127"/>
      <c r="V137" s="127"/>
      <c r="X137" s="90">
        <v>14.8</v>
      </c>
      <c r="Y137" s="90">
        <v>6</v>
      </c>
      <c r="AH137" s="94">
        <f aca="true" t="shared" si="20" ref="AH137:AH200">6.107*EXP(17.38*(B137/(239+B137)))</f>
        <v>14.204062438763</v>
      </c>
      <c r="AI137" s="94">
        <f aca="true" t="shared" si="21" ref="AI137:AI200">IF(W137&gt;=0,6.107*EXP(17.38*(C137/(239+C137))),6.107*EXP(22.44*(C137/(272.4+C137))))</f>
        <v>12.191333479931261</v>
      </c>
      <c r="AJ137" s="94">
        <f aca="true" t="shared" si="22" ref="AJ137:AJ200">IF(C137&gt;=0,AI137-(0.000799*1000*(B137-C137)),AI137-(0.00072*1000*(B137-C137)))</f>
        <v>10.353633479931261</v>
      </c>
      <c r="AK137" s="94">
        <f aca="true" t="shared" si="23" ref="AK137:AK200">239*LN(AJ137/6.107)/(17.38-LN(AJ137/6.107))</f>
        <v>7.486815271113869</v>
      </c>
    </row>
    <row r="138" spans="1:37" ht="11.25">
      <c r="A138" s="29">
        <v>41769</v>
      </c>
      <c r="B138" s="130">
        <v>13.6</v>
      </c>
      <c r="C138" s="44">
        <v>11.6</v>
      </c>
      <c r="D138" s="154">
        <v>16.5</v>
      </c>
      <c r="E138" s="154">
        <v>8.5</v>
      </c>
      <c r="F138" s="119">
        <f t="shared" si="18"/>
        <v>12.5</v>
      </c>
      <c r="G138" s="119">
        <f t="shared" si="17"/>
        <v>77.43573320093728</v>
      </c>
      <c r="H138" s="112">
        <f t="shared" si="19"/>
        <v>9.732011445893</v>
      </c>
      <c r="I138" s="153">
        <v>8</v>
      </c>
      <c r="J138" s="128">
        <v>7</v>
      </c>
      <c r="K138" s="128" t="s">
        <v>355</v>
      </c>
      <c r="L138" s="128">
        <v>5</v>
      </c>
      <c r="M138" s="128"/>
      <c r="N138" s="145">
        <v>30.2</v>
      </c>
      <c r="O138" s="128" t="s">
        <v>422</v>
      </c>
      <c r="P138" s="145">
        <v>2.3</v>
      </c>
      <c r="Q138" s="254"/>
      <c r="R138" s="128"/>
      <c r="S138" s="128">
        <v>999.2</v>
      </c>
      <c r="T138" s="136" t="s">
        <v>54</v>
      </c>
      <c r="U138" s="127"/>
      <c r="V138" s="127"/>
      <c r="X138" s="90">
        <v>15.1</v>
      </c>
      <c r="Y138" s="90">
        <v>6</v>
      </c>
      <c r="AH138" s="94">
        <f t="shared" si="20"/>
        <v>15.567352846527232</v>
      </c>
      <c r="AI138" s="94">
        <f t="shared" si="21"/>
        <v>13.652693816685344</v>
      </c>
      <c r="AJ138" s="94">
        <f t="shared" si="22"/>
        <v>12.054693816685344</v>
      </c>
      <c r="AK138" s="94">
        <f t="shared" si="23"/>
        <v>9.732011445893</v>
      </c>
    </row>
    <row r="139" spans="1:37" ht="11.25">
      <c r="A139" s="29">
        <v>41770</v>
      </c>
      <c r="B139" s="130">
        <v>10.7</v>
      </c>
      <c r="C139" s="44">
        <v>9.9</v>
      </c>
      <c r="D139" s="154">
        <v>13.3</v>
      </c>
      <c r="E139" s="154">
        <v>8.4</v>
      </c>
      <c r="F139" s="119">
        <f t="shared" si="18"/>
        <v>10.850000000000001</v>
      </c>
      <c r="G139" s="119">
        <f t="shared" si="17"/>
        <v>89.8235292429398</v>
      </c>
      <c r="H139" s="112">
        <f t="shared" si="19"/>
        <v>9.099372564476505</v>
      </c>
      <c r="I139" s="153">
        <v>7.7</v>
      </c>
      <c r="J139" s="128">
        <v>7</v>
      </c>
      <c r="K139" s="128" t="s">
        <v>422</v>
      </c>
      <c r="L139" s="128">
        <v>5</v>
      </c>
      <c r="M139" s="128"/>
      <c r="N139" s="145">
        <v>30.2</v>
      </c>
      <c r="O139" s="128" t="s">
        <v>422</v>
      </c>
      <c r="P139" s="145">
        <v>3.5</v>
      </c>
      <c r="Q139" s="254"/>
      <c r="R139" s="128"/>
      <c r="S139" s="128">
        <v>999.3</v>
      </c>
      <c r="T139" s="136" t="s">
        <v>344</v>
      </c>
      <c r="U139" s="127"/>
      <c r="V139" s="127"/>
      <c r="X139" s="90">
        <v>15.8</v>
      </c>
      <c r="Y139" s="90">
        <v>6.2</v>
      </c>
      <c r="AH139" s="94">
        <f t="shared" si="20"/>
        <v>12.86092138362429</v>
      </c>
      <c r="AI139" s="94">
        <f t="shared" si="21"/>
        <v>12.191333479931261</v>
      </c>
      <c r="AJ139" s="94">
        <f t="shared" si="22"/>
        <v>11.552133479931262</v>
      </c>
      <c r="AK139" s="94">
        <f t="shared" si="23"/>
        <v>9.099372564476505</v>
      </c>
    </row>
    <row r="140" spans="1:37" ht="11.25">
      <c r="A140" s="29">
        <v>41771</v>
      </c>
      <c r="B140" s="130">
        <v>10.4</v>
      </c>
      <c r="C140" s="44">
        <v>9.5</v>
      </c>
      <c r="D140" s="154">
        <v>14.5</v>
      </c>
      <c r="E140" s="154">
        <v>7.7</v>
      </c>
      <c r="F140" s="119">
        <f t="shared" si="18"/>
        <v>11.1</v>
      </c>
      <c r="G140" s="119">
        <f t="shared" si="17"/>
        <v>88.44187463543986</v>
      </c>
      <c r="H140" s="112">
        <f t="shared" si="19"/>
        <v>8.574256610875766</v>
      </c>
      <c r="I140" s="153">
        <v>6.5</v>
      </c>
      <c r="J140" s="128">
        <v>8</v>
      </c>
      <c r="K140" s="128" t="s">
        <v>15</v>
      </c>
      <c r="L140" s="128">
        <v>3</v>
      </c>
      <c r="M140" s="128"/>
      <c r="N140" s="145">
        <v>18.9</v>
      </c>
      <c r="O140" s="128" t="s">
        <v>422</v>
      </c>
      <c r="P140" s="145">
        <v>2.7</v>
      </c>
      <c r="Q140" s="254"/>
      <c r="R140" s="128"/>
      <c r="S140" s="128">
        <v>1009.1</v>
      </c>
      <c r="T140" s="136" t="s">
        <v>339</v>
      </c>
      <c r="U140" s="127"/>
      <c r="V140" s="127"/>
      <c r="X140" s="90">
        <v>16</v>
      </c>
      <c r="Y140" s="90">
        <v>6.8</v>
      </c>
      <c r="AH140" s="94">
        <f t="shared" si="20"/>
        <v>12.606128038469452</v>
      </c>
      <c r="AI140" s="94">
        <f t="shared" si="21"/>
        <v>11.868195956166188</v>
      </c>
      <c r="AJ140" s="94">
        <f t="shared" si="22"/>
        <v>11.149095956166187</v>
      </c>
      <c r="AK140" s="94">
        <f t="shared" si="23"/>
        <v>8.574256610875766</v>
      </c>
    </row>
    <row r="141" spans="1:37" ht="11.25">
      <c r="A141" s="29">
        <v>41772</v>
      </c>
      <c r="B141" s="130">
        <v>11</v>
      </c>
      <c r="C141" s="44">
        <v>9.9</v>
      </c>
      <c r="D141" s="154">
        <v>15.2</v>
      </c>
      <c r="E141" s="154">
        <v>7.6</v>
      </c>
      <c r="F141" s="119">
        <f t="shared" si="18"/>
        <v>11.399999999999999</v>
      </c>
      <c r="G141" s="119">
        <f t="shared" si="17"/>
        <v>86.22127530753974</v>
      </c>
      <c r="H141" s="112">
        <f t="shared" si="19"/>
        <v>8.789051635693427</v>
      </c>
      <c r="I141" s="153">
        <v>5.5</v>
      </c>
      <c r="J141" s="128">
        <v>5</v>
      </c>
      <c r="K141" s="128" t="s">
        <v>16</v>
      </c>
      <c r="L141" s="128">
        <v>2</v>
      </c>
      <c r="M141" s="128"/>
      <c r="N141" s="145">
        <v>10.9</v>
      </c>
      <c r="O141" s="128" t="s">
        <v>15</v>
      </c>
      <c r="P141" s="145">
        <v>0.1</v>
      </c>
      <c r="Q141" s="254"/>
      <c r="R141" s="128"/>
      <c r="S141" s="128">
        <v>1018.8</v>
      </c>
      <c r="T141" s="136" t="s">
        <v>265</v>
      </c>
      <c r="U141" s="127"/>
      <c r="V141" s="127"/>
      <c r="X141" s="90">
        <v>16</v>
      </c>
      <c r="Y141" s="90">
        <v>6.9</v>
      </c>
      <c r="AH141" s="94">
        <f t="shared" si="20"/>
        <v>13.120234466007751</v>
      </c>
      <c r="AI141" s="94">
        <f t="shared" si="21"/>
        <v>12.191333479931261</v>
      </c>
      <c r="AJ141" s="94">
        <f t="shared" si="22"/>
        <v>11.312433479931261</v>
      </c>
      <c r="AK141" s="94">
        <f t="shared" si="23"/>
        <v>8.789051635693427</v>
      </c>
    </row>
    <row r="142" spans="1:37" ht="11.25">
      <c r="A142" s="29">
        <v>41773</v>
      </c>
      <c r="B142" s="130">
        <v>13.3</v>
      </c>
      <c r="C142" s="44">
        <v>10.7</v>
      </c>
      <c r="D142" s="154">
        <v>18.5</v>
      </c>
      <c r="E142" s="154">
        <v>5.2</v>
      </c>
      <c r="F142" s="119">
        <f t="shared" si="18"/>
        <v>11.85</v>
      </c>
      <c r="G142" s="119">
        <f t="shared" si="17"/>
        <v>70.63788561254219</v>
      </c>
      <c r="H142" s="112">
        <f t="shared" si="19"/>
        <v>8.083284395830045</v>
      </c>
      <c r="I142" s="153">
        <v>2</v>
      </c>
      <c r="J142" s="128">
        <v>2</v>
      </c>
      <c r="K142" s="128" t="s">
        <v>16</v>
      </c>
      <c r="L142" s="128">
        <v>3</v>
      </c>
      <c r="M142" s="128"/>
      <c r="N142" s="145">
        <v>15.4</v>
      </c>
      <c r="O142" s="128" t="s">
        <v>15</v>
      </c>
      <c r="P142" s="145">
        <v>0</v>
      </c>
      <c r="Q142" s="254"/>
      <c r="R142" s="128"/>
      <c r="S142" s="128">
        <v>1031.5</v>
      </c>
      <c r="T142" s="136" t="s">
        <v>250</v>
      </c>
      <c r="U142" s="127"/>
      <c r="V142" s="127"/>
      <c r="X142" s="90">
        <v>15.8</v>
      </c>
      <c r="Y142" s="90">
        <v>6.9</v>
      </c>
      <c r="AH142" s="94">
        <f t="shared" si="20"/>
        <v>15.265917559839318</v>
      </c>
      <c r="AI142" s="94">
        <f t="shared" si="21"/>
        <v>12.86092138362429</v>
      </c>
      <c r="AJ142" s="94">
        <f t="shared" si="22"/>
        <v>10.78352138362429</v>
      </c>
      <c r="AK142" s="94">
        <f t="shared" si="23"/>
        <v>8.083284395830045</v>
      </c>
    </row>
    <row r="143" spans="1:37" ht="11.25">
      <c r="A143" s="29">
        <v>41774</v>
      </c>
      <c r="B143" s="130">
        <v>14.2</v>
      </c>
      <c r="C143" s="44">
        <v>12.5</v>
      </c>
      <c r="D143" s="154">
        <v>21.5</v>
      </c>
      <c r="E143" s="154">
        <v>5</v>
      </c>
      <c r="F143" s="119">
        <f t="shared" si="18"/>
        <v>13.25</v>
      </c>
      <c r="G143" s="119">
        <f t="shared" si="17"/>
        <v>81.11181458252373</v>
      </c>
      <c r="H143" s="112">
        <f t="shared" si="19"/>
        <v>11.009723124794577</v>
      </c>
      <c r="I143" s="153">
        <v>1.9</v>
      </c>
      <c r="J143" s="128">
        <v>3</v>
      </c>
      <c r="K143" s="128" t="s">
        <v>15</v>
      </c>
      <c r="L143" s="206" t="s">
        <v>321</v>
      </c>
      <c r="M143" s="128"/>
      <c r="N143" s="145">
        <v>10.9</v>
      </c>
      <c r="O143" s="128" t="s">
        <v>352</v>
      </c>
      <c r="P143" s="145">
        <v>0</v>
      </c>
      <c r="Q143" s="254"/>
      <c r="R143" s="128"/>
      <c r="S143" s="128">
        <v>1036.8</v>
      </c>
      <c r="T143" s="136" t="s">
        <v>65</v>
      </c>
      <c r="U143" s="127"/>
      <c r="V143" s="127"/>
      <c r="X143" s="90">
        <v>15.5</v>
      </c>
      <c r="Y143" s="90">
        <v>6.6</v>
      </c>
      <c r="AH143" s="94">
        <f t="shared" si="20"/>
        <v>16.185946976106578</v>
      </c>
      <c r="AI143" s="94">
        <f t="shared" si="21"/>
        <v>14.487015299685174</v>
      </c>
      <c r="AJ143" s="94">
        <f t="shared" si="22"/>
        <v>13.128715299685174</v>
      </c>
      <c r="AK143" s="94">
        <f t="shared" si="23"/>
        <v>11.009723124794577</v>
      </c>
    </row>
    <row r="144" spans="1:37" ht="11.25">
      <c r="A144" s="29">
        <v>41775</v>
      </c>
      <c r="B144" s="130">
        <v>17</v>
      </c>
      <c r="C144" s="44">
        <v>15</v>
      </c>
      <c r="D144" s="154">
        <v>23.3</v>
      </c>
      <c r="E144" s="154">
        <v>7.8</v>
      </c>
      <c r="F144" s="119">
        <f t="shared" si="18"/>
        <v>15.55</v>
      </c>
      <c r="G144" s="119">
        <f t="shared" si="17"/>
        <v>79.75511986335162</v>
      </c>
      <c r="H144" s="112">
        <f t="shared" si="19"/>
        <v>13.480104193505271</v>
      </c>
      <c r="I144" s="153">
        <v>4.8</v>
      </c>
      <c r="J144" s="128">
        <v>1</v>
      </c>
      <c r="K144" s="128" t="s">
        <v>353</v>
      </c>
      <c r="L144" s="128">
        <v>3</v>
      </c>
      <c r="M144" s="128"/>
      <c r="N144" s="145">
        <v>13.8</v>
      </c>
      <c r="O144" s="128" t="s">
        <v>355</v>
      </c>
      <c r="P144" s="145">
        <v>0</v>
      </c>
      <c r="Q144" s="254"/>
      <c r="R144" s="128"/>
      <c r="S144" s="128">
        <v>1033.5</v>
      </c>
      <c r="T144" s="136" t="s">
        <v>194</v>
      </c>
      <c r="U144" s="127"/>
      <c r="V144" s="127"/>
      <c r="X144" s="90">
        <v>15.5</v>
      </c>
      <c r="Y144" s="90">
        <v>6.6</v>
      </c>
      <c r="AH144" s="94">
        <f t="shared" si="20"/>
        <v>19.367110246872254</v>
      </c>
      <c r="AI144" s="94">
        <f t="shared" si="21"/>
        <v>17.04426199146042</v>
      </c>
      <c r="AJ144" s="94">
        <f t="shared" si="22"/>
        <v>15.44626199146042</v>
      </c>
      <c r="AK144" s="94">
        <f t="shared" si="23"/>
        <v>13.480104193505271</v>
      </c>
    </row>
    <row r="145" spans="1:37" ht="11.25">
      <c r="A145" s="29">
        <v>41776</v>
      </c>
      <c r="B145" s="130">
        <v>16.2</v>
      </c>
      <c r="C145" s="44">
        <v>13.1</v>
      </c>
      <c r="D145" s="154">
        <v>24.6</v>
      </c>
      <c r="E145" s="154">
        <v>8.1</v>
      </c>
      <c r="F145" s="119">
        <f t="shared" si="18"/>
        <v>16.35</v>
      </c>
      <c r="G145" s="119">
        <f t="shared" si="17"/>
        <v>68.40422923595642</v>
      </c>
      <c r="H145" s="112">
        <f t="shared" si="19"/>
        <v>10.381926425509437</v>
      </c>
      <c r="I145" s="153">
        <v>5.5</v>
      </c>
      <c r="J145" s="128">
        <v>1</v>
      </c>
      <c r="K145" s="128" t="s">
        <v>291</v>
      </c>
      <c r="L145" s="128">
        <v>3</v>
      </c>
      <c r="M145" s="128"/>
      <c r="N145" s="145">
        <v>19.1</v>
      </c>
      <c r="O145" s="128" t="s">
        <v>355</v>
      </c>
      <c r="P145" s="145">
        <v>0</v>
      </c>
      <c r="Q145" s="254"/>
      <c r="R145" s="128"/>
      <c r="S145" s="128">
        <v>1025</v>
      </c>
      <c r="T145" s="136" t="s">
        <v>84</v>
      </c>
      <c r="U145" s="127"/>
      <c r="V145" s="127"/>
      <c r="X145" s="90">
        <v>15.5</v>
      </c>
      <c r="Y145" s="90">
        <v>6.7</v>
      </c>
      <c r="AH145" s="94">
        <f t="shared" si="20"/>
        <v>18.406640869300837</v>
      </c>
      <c r="AI145" s="94">
        <f t="shared" si="21"/>
        <v>15.067820814875786</v>
      </c>
      <c r="AJ145" s="94">
        <f t="shared" si="22"/>
        <v>12.590920814875787</v>
      </c>
      <c r="AK145" s="94">
        <f t="shared" si="23"/>
        <v>10.381926425509437</v>
      </c>
    </row>
    <row r="146" spans="1:37" ht="11.25">
      <c r="A146" s="29">
        <v>41777</v>
      </c>
      <c r="B146" s="130">
        <v>18.5</v>
      </c>
      <c r="C146" s="44">
        <v>15</v>
      </c>
      <c r="D146" s="154">
        <v>24.1</v>
      </c>
      <c r="E146" s="154">
        <v>8.7</v>
      </c>
      <c r="F146" s="119">
        <f t="shared" si="18"/>
        <v>16.4</v>
      </c>
      <c r="G146" s="119">
        <f t="shared" si="17"/>
        <v>66.93179921030305</v>
      </c>
      <c r="H146" s="112">
        <f t="shared" si="19"/>
        <v>12.246673405589947</v>
      </c>
      <c r="I146" s="153">
        <v>5.6</v>
      </c>
      <c r="J146" s="128">
        <v>1</v>
      </c>
      <c r="K146" s="128" t="s">
        <v>354</v>
      </c>
      <c r="L146" s="128">
        <v>4</v>
      </c>
      <c r="M146" s="128"/>
      <c r="N146" s="145">
        <v>17.1</v>
      </c>
      <c r="O146" s="128" t="s">
        <v>353</v>
      </c>
      <c r="P146" s="145">
        <v>0</v>
      </c>
      <c r="Q146" s="254"/>
      <c r="R146" s="128"/>
      <c r="S146" s="128">
        <v>1013.1</v>
      </c>
      <c r="T146" s="136" t="s">
        <v>482</v>
      </c>
      <c r="U146" s="127"/>
      <c r="V146" s="127"/>
      <c r="X146" s="90">
        <v>15.6</v>
      </c>
      <c r="Y146" s="90">
        <v>6.9</v>
      </c>
      <c r="AH146" s="94">
        <f t="shared" si="20"/>
        <v>21.286984900395762</v>
      </c>
      <c r="AI146" s="94">
        <f t="shared" si="21"/>
        <v>17.04426199146042</v>
      </c>
      <c r="AJ146" s="94">
        <f t="shared" si="22"/>
        <v>14.24776199146042</v>
      </c>
      <c r="AK146" s="94">
        <f t="shared" si="23"/>
        <v>12.246673405589947</v>
      </c>
    </row>
    <row r="147" spans="1:37" ht="11.25">
      <c r="A147" s="29">
        <v>41778</v>
      </c>
      <c r="B147" s="130">
        <v>19.3</v>
      </c>
      <c r="C147" s="44">
        <v>16.4</v>
      </c>
      <c r="D147" s="154">
        <v>24.5</v>
      </c>
      <c r="E147" s="154">
        <v>10.1</v>
      </c>
      <c r="F147" s="119">
        <f t="shared" si="18"/>
        <v>17.3</v>
      </c>
      <c r="G147" s="119">
        <f t="shared" si="17"/>
        <v>72.95556449485318</v>
      </c>
      <c r="H147" s="112">
        <f t="shared" si="19"/>
        <v>14.332715580072179</v>
      </c>
      <c r="I147" s="153">
        <v>6.4</v>
      </c>
      <c r="J147" s="128">
        <v>3</v>
      </c>
      <c r="K147" s="128" t="s">
        <v>490</v>
      </c>
      <c r="L147" s="128">
        <v>4</v>
      </c>
      <c r="M147" s="128"/>
      <c r="N147" s="145">
        <v>23.1</v>
      </c>
      <c r="O147" s="128" t="s">
        <v>352</v>
      </c>
      <c r="P147" s="145">
        <v>1.4</v>
      </c>
      <c r="Q147" s="254"/>
      <c r="R147" s="128"/>
      <c r="S147" s="128">
        <v>1004.2</v>
      </c>
      <c r="T147" s="136" t="s">
        <v>457</v>
      </c>
      <c r="U147" s="127"/>
      <c r="V147" s="127"/>
      <c r="X147" s="90">
        <v>15.7</v>
      </c>
      <c r="Y147" s="90">
        <v>6.6</v>
      </c>
      <c r="AH147" s="94">
        <f t="shared" si="20"/>
        <v>22.37753182360666</v>
      </c>
      <c r="AI147" s="94">
        <f t="shared" si="21"/>
        <v>18.642754661927654</v>
      </c>
      <c r="AJ147" s="94">
        <f t="shared" si="22"/>
        <v>16.32565466192765</v>
      </c>
      <c r="AK147" s="94">
        <f t="shared" si="23"/>
        <v>14.332715580072179</v>
      </c>
    </row>
    <row r="148" spans="1:37" ht="11.25">
      <c r="A148" s="29">
        <v>41779</v>
      </c>
      <c r="B148" s="130">
        <v>14.4</v>
      </c>
      <c r="C148" s="44">
        <v>14</v>
      </c>
      <c r="D148" s="154">
        <v>20.5</v>
      </c>
      <c r="E148" s="154">
        <v>12.3</v>
      </c>
      <c r="F148" s="119">
        <f t="shared" si="18"/>
        <v>16.4</v>
      </c>
      <c r="G148" s="119">
        <f t="shared" si="17"/>
        <v>95.49247027489747</v>
      </c>
      <c r="H148" s="112">
        <f t="shared" si="19"/>
        <v>13.68901434261509</v>
      </c>
      <c r="I148" s="153">
        <v>10.1</v>
      </c>
      <c r="J148" s="128">
        <v>6</v>
      </c>
      <c r="K148" s="128" t="s">
        <v>352</v>
      </c>
      <c r="L148" s="128">
        <v>3</v>
      </c>
      <c r="M148" s="128"/>
      <c r="N148" s="145">
        <v>15.1</v>
      </c>
      <c r="O148" s="128" t="s">
        <v>353</v>
      </c>
      <c r="P148" s="145">
        <v>0</v>
      </c>
      <c r="Q148" s="254"/>
      <c r="R148" s="128"/>
      <c r="S148" s="128">
        <v>1006.4</v>
      </c>
      <c r="T148" s="136" t="s">
        <v>472</v>
      </c>
      <c r="U148" s="127"/>
      <c r="V148" s="127"/>
      <c r="X148" s="90">
        <v>15.8</v>
      </c>
      <c r="Y148" s="90">
        <v>7.1</v>
      </c>
      <c r="AH148" s="94">
        <f t="shared" si="20"/>
        <v>16.39688756623579</v>
      </c>
      <c r="AI148" s="94">
        <f t="shared" si="21"/>
        <v>15.977392985196072</v>
      </c>
      <c r="AJ148" s="94">
        <f t="shared" si="22"/>
        <v>15.657792985196071</v>
      </c>
      <c r="AK148" s="94">
        <f t="shared" si="23"/>
        <v>13.68901434261509</v>
      </c>
    </row>
    <row r="149" spans="1:37" ht="11.25">
      <c r="A149" s="29">
        <v>41780</v>
      </c>
      <c r="B149" s="130">
        <v>13.3</v>
      </c>
      <c r="C149" s="44">
        <v>11.9</v>
      </c>
      <c r="D149" s="154">
        <v>21.1</v>
      </c>
      <c r="E149" s="154">
        <v>7.2</v>
      </c>
      <c r="F149" s="119">
        <f t="shared" si="18"/>
        <v>14.15</v>
      </c>
      <c r="G149" s="119">
        <f t="shared" si="17"/>
        <v>83.89524650647182</v>
      </c>
      <c r="H149" s="112">
        <f t="shared" si="19"/>
        <v>10.637394807257468</v>
      </c>
      <c r="I149" s="153">
        <v>3</v>
      </c>
      <c r="J149" s="128">
        <v>2</v>
      </c>
      <c r="K149" s="128" t="s">
        <v>291</v>
      </c>
      <c r="L149" s="206" t="s">
        <v>321</v>
      </c>
      <c r="M149" s="128"/>
      <c r="N149" s="145">
        <v>11</v>
      </c>
      <c r="O149" s="128" t="s">
        <v>15</v>
      </c>
      <c r="P149" s="145">
        <v>12.5</v>
      </c>
      <c r="Q149" s="254"/>
      <c r="R149" s="128"/>
      <c r="S149" s="128">
        <v>1010.6</v>
      </c>
      <c r="T149" s="136" t="s">
        <v>475</v>
      </c>
      <c r="U149" s="127"/>
      <c r="V149" s="127"/>
      <c r="X149" s="90">
        <v>16.1</v>
      </c>
      <c r="Y149" s="90">
        <v>7.1</v>
      </c>
      <c r="AH149" s="94">
        <f t="shared" si="20"/>
        <v>15.265917559839318</v>
      </c>
      <c r="AI149" s="94">
        <f t="shared" si="21"/>
        <v>13.925979168301964</v>
      </c>
      <c r="AJ149" s="94">
        <f t="shared" si="22"/>
        <v>12.807379168301964</v>
      </c>
      <c r="AK149" s="94">
        <f t="shared" si="23"/>
        <v>10.637394807257468</v>
      </c>
    </row>
    <row r="150" spans="1:37" ht="11.25">
      <c r="A150" s="29">
        <v>41781</v>
      </c>
      <c r="B150" s="130">
        <v>11.4</v>
      </c>
      <c r="C150" s="44">
        <v>11</v>
      </c>
      <c r="D150" s="154">
        <v>14.8</v>
      </c>
      <c r="E150" s="154">
        <v>9</v>
      </c>
      <c r="F150" s="119">
        <f t="shared" si="18"/>
        <v>11.9</v>
      </c>
      <c r="G150" s="119">
        <f t="shared" si="17"/>
        <v>95.00858807179866</v>
      </c>
      <c r="H150" s="112">
        <f t="shared" si="19"/>
        <v>10.629492120642398</v>
      </c>
      <c r="I150" s="153">
        <v>8.5</v>
      </c>
      <c r="J150" s="128">
        <v>5</v>
      </c>
      <c r="K150" s="128" t="s">
        <v>16</v>
      </c>
      <c r="L150" s="128">
        <v>2</v>
      </c>
      <c r="M150" s="128"/>
      <c r="N150" s="145">
        <v>19.1</v>
      </c>
      <c r="O150" s="128" t="s">
        <v>490</v>
      </c>
      <c r="P150" s="145">
        <v>10.2</v>
      </c>
      <c r="Q150" s="254"/>
      <c r="R150" s="128"/>
      <c r="S150" s="128">
        <v>1002.7</v>
      </c>
      <c r="T150" s="136" t="s">
        <v>445</v>
      </c>
      <c r="U150" s="127"/>
      <c r="V150" s="127"/>
      <c r="X150" s="90">
        <v>16.6</v>
      </c>
      <c r="Y150" s="90">
        <v>7.4</v>
      </c>
      <c r="AH150" s="94">
        <f t="shared" si="20"/>
        <v>13.473134087977627</v>
      </c>
      <c r="AI150" s="94">
        <f t="shared" si="21"/>
        <v>13.120234466007751</v>
      </c>
      <c r="AJ150" s="94">
        <f t="shared" si="22"/>
        <v>12.80063446600775</v>
      </c>
      <c r="AK150" s="94">
        <f t="shared" si="23"/>
        <v>10.629492120642398</v>
      </c>
    </row>
    <row r="151" spans="1:37" ht="11.25">
      <c r="A151" s="29">
        <v>41782</v>
      </c>
      <c r="B151" s="130">
        <v>13.5</v>
      </c>
      <c r="C151" s="44">
        <v>12.2</v>
      </c>
      <c r="D151" s="154">
        <v>15.6</v>
      </c>
      <c r="E151" s="154">
        <v>9.5</v>
      </c>
      <c r="F151" s="119">
        <f t="shared" si="18"/>
        <v>12.55</v>
      </c>
      <c r="G151" s="119">
        <f t="shared" si="17"/>
        <v>85.12290318885788</v>
      </c>
      <c r="H151" s="112">
        <f t="shared" si="19"/>
        <v>11.051675002576324</v>
      </c>
      <c r="I151" s="153">
        <v>9</v>
      </c>
      <c r="J151" s="128">
        <v>6</v>
      </c>
      <c r="K151" s="128" t="s">
        <v>352</v>
      </c>
      <c r="L151" s="128">
        <v>4</v>
      </c>
      <c r="M151" s="128"/>
      <c r="N151" s="145">
        <v>22.4</v>
      </c>
      <c r="O151" s="128" t="s">
        <v>229</v>
      </c>
      <c r="P151" s="145">
        <v>3.4</v>
      </c>
      <c r="Q151" s="254"/>
      <c r="R151" s="128"/>
      <c r="S151" s="128">
        <v>1005.1</v>
      </c>
      <c r="T151" s="136" t="s">
        <v>495</v>
      </c>
      <c r="U151" s="127"/>
      <c r="V151" s="127"/>
      <c r="X151" s="90">
        <v>16.9</v>
      </c>
      <c r="Y151" s="90">
        <v>7.7</v>
      </c>
      <c r="AH151" s="94">
        <f t="shared" si="20"/>
        <v>15.4662986641253</v>
      </c>
      <c r="AI151" s="94">
        <f t="shared" si="21"/>
        <v>14.204062438763</v>
      </c>
      <c r="AJ151" s="94">
        <f t="shared" si="22"/>
        <v>13.165362438763</v>
      </c>
      <c r="AK151" s="94">
        <f t="shared" si="23"/>
        <v>11.051675002576324</v>
      </c>
    </row>
    <row r="152" spans="1:37" ht="11.25">
      <c r="A152" s="29">
        <v>41783</v>
      </c>
      <c r="B152" s="130">
        <v>12</v>
      </c>
      <c r="C152" s="44">
        <v>11</v>
      </c>
      <c r="D152" s="154">
        <v>16</v>
      </c>
      <c r="E152" s="154">
        <v>8.2</v>
      </c>
      <c r="F152" s="119">
        <f t="shared" si="18"/>
        <v>12.1</v>
      </c>
      <c r="G152" s="119">
        <f t="shared" si="17"/>
        <v>87.89494990711775</v>
      </c>
      <c r="H152" s="112">
        <f t="shared" si="19"/>
        <v>10.058174227510415</v>
      </c>
      <c r="I152" s="153">
        <v>5</v>
      </c>
      <c r="J152" s="128">
        <v>8</v>
      </c>
      <c r="K152" s="128" t="s">
        <v>490</v>
      </c>
      <c r="L152" s="206" t="s">
        <v>431</v>
      </c>
      <c r="M152" s="128"/>
      <c r="N152" s="145">
        <v>25.5</v>
      </c>
      <c r="O152" s="128" t="s">
        <v>352</v>
      </c>
      <c r="P152" s="259">
        <v>14.1</v>
      </c>
      <c r="Q152" s="254"/>
      <c r="R152" s="128"/>
      <c r="S152" s="128">
        <v>1009.5</v>
      </c>
      <c r="T152" s="136" t="s">
        <v>240</v>
      </c>
      <c r="U152" s="127"/>
      <c r="V152" s="127"/>
      <c r="X152" s="90">
        <v>17.1</v>
      </c>
      <c r="Y152" s="90">
        <v>8.1</v>
      </c>
      <c r="AH152" s="94">
        <f t="shared" si="20"/>
        <v>14.01813696808305</v>
      </c>
      <c r="AI152" s="94">
        <f t="shared" si="21"/>
        <v>13.120234466007751</v>
      </c>
      <c r="AJ152" s="94">
        <f t="shared" si="22"/>
        <v>12.321234466007752</v>
      </c>
      <c r="AK152" s="94">
        <f t="shared" si="23"/>
        <v>10.058174227510415</v>
      </c>
    </row>
    <row r="153" spans="1:37" ht="11.25">
      <c r="A153" s="29">
        <v>41784</v>
      </c>
      <c r="B153" s="130">
        <v>11.5</v>
      </c>
      <c r="C153" s="44">
        <v>10.9</v>
      </c>
      <c r="D153" s="154">
        <v>17.5</v>
      </c>
      <c r="E153" s="154">
        <v>8.4</v>
      </c>
      <c r="F153" s="119">
        <f t="shared" si="18"/>
        <v>12.95</v>
      </c>
      <c r="G153" s="119">
        <f t="shared" si="17"/>
        <v>92.5622053027974</v>
      </c>
      <c r="H153" s="112">
        <f t="shared" si="19"/>
        <v>10.33783580400412</v>
      </c>
      <c r="I153" s="153">
        <v>6.7</v>
      </c>
      <c r="J153" s="128">
        <v>8</v>
      </c>
      <c r="K153" s="128" t="s">
        <v>354</v>
      </c>
      <c r="L153" s="206" t="s">
        <v>273</v>
      </c>
      <c r="M153" s="128"/>
      <c r="N153" s="145">
        <v>19.9</v>
      </c>
      <c r="O153" s="128" t="s">
        <v>229</v>
      </c>
      <c r="P153" s="145">
        <v>0</v>
      </c>
      <c r="Q153" s="254"/>
      <c r="R153" s="128"/>
      <c r="S153" s="128">
        <v>1015.1</v>
      </c>
      <c r="T153" s="136" t="s">
        <v>251</v>
      </c>
      <c r="U153" s="127"/>
      <c r="V153" s="127"/>
      <c r="X153" s="90">
        <v>16.8</v>
      </c>
      <c r="Y153" s="90">
        <v>8</v>
      </c>
      <c r="AH153" s="94">
        <f t="shared" si="20"/>
        <v>13.56265263970658</v>
      </c>
      <c r="AI153" s="94">
        <f t="shared" si="21"/>
        <v>13.033290380870474</v>
      </c>
      <c r="AJ153" s="94">
        <f t="shared" si="22"/>
        <v>12.553890380870474</v>
      </c>
      <c r="AK153" s="94">
        <f t="shared" si="23"/>
        <v>10.33783580400412</v>
      </c>
    </row>
    <row r="154" spans="1:37" ht="11.25">
      <c r="A154" s="29">
        <v>41785</v>
      </c>
      <c r="B154" s="130">
        <v>11.6</v>
      </c>
      <c r="C154" s="44">
        <v>10.5</v>
      </c>
      <c r="D154" s="154">
        <v>15.1</v>
      </c>
      <c r="E154" s="154">
        <v>6</v>
      </c>
      <c r="F154" s="119">
        <f t="shared" si="18"/>
        <v>10.55</v>
      </c>
      <c r="G154" s="119">
        <f t="shared" si="17"/>
        <v>86.51524233998484</v>
      </c>
      <c r="H154" s="112">
        <f t="shared" si="19"/>
        <v>9.429034251470615</v>
      </c>
      <c r="I154" s="153">
        <v>2</v>
      </c>
      <c r="J154" s="128">
        <v>5</v>
      </c>
      <c r="K154" s="128" t="s">
        <v>354</v>
      </c>
      <c r="L154" s="128">
        <v>3</v>
      </c>
      <c r="M154" s="128"/>
      <c r="N154" s="145">
        <v>10.9</v>
      </c>
      <c r="O154" s="128" t="s">
        <v>353</v>
      </c>
      <c r="P154" s="145">
        <v>3.6</v>
      </c>
      <c r="Q154" s="254"/>
      <c r="R154" s="128"/>
      <c r="S154" s="128">
        <v>1019.5</v>
      </c>
      <c r="T154" s="136" t="s">
        <v>499</v>
      </c>
      <c r="U154" s="127"/>
      <c r="V154" s="127"/>
      <c r="X154" s="90">
        <v>16.8</v>
      </c>
      <c r="Y154" s="90">
        <v>7.8</v>
      </c>
      <c r="AH154" s="94">
        <f t="shared" si="20"/>
        <v>13.652693816685344</v>
      </c>
      <c r="AI154" s="94">
        <f t="shared" si="21"/>
        <v>12.690561141441451</v>
      </c>
      <c r="AJ154" s="94">
        <f t="shared" si="22"/>
        <v>11.811661141441451</v>
      </c>
      <c r="AK154" s="94">
        <f t="shared" si="23"/>
        <v>9.429034251470615</v>
      </c>
    </row>
    <row r="155" spans="1:37" ht="11.25">
      <c r="A155" s="29">
        <v>41786</v>
      </c>
      <c r="B155" s="130">
        <v>12.6</v>
      </c>
      <c r="C155" s="44">
        <v>12</v>
      </c>
      <c r="D155" s="154">
        <v>14</v>
      </c>
      <c r="E155" s="154">
        <v>9.6</v>
      </c>
      <c r="F155" s="119">
        <f t="shared" si="18"/>
        <v>11.8</v>
      </c>
      <c r="G155" s="119">
        <f t="shared" si="17"/>
        <v>92.84281995712482</v>
      </c>
      <c r="H155" s="112">
        <f t="shared" si="19"/>
        <v>11.473341071096373</v>
      </c>
      <c r="I155" s="153">
        <v>8.1</v>
      </c>
      <c r="J155" s="128">
        <v>8</v>
      </c>
      <c r="K155" s="128" t="s">
        <v>229</v>
      </c>
      <c r="L155" s="128">
        <v>3</v>
      </c>
      <c r="M155" s="128"/>
      <c r="N155" s="145">
        <v>10.9</v>
      </c>
      <c r="O155" s="128" t="s">
        <v>229</v>
      </c>
      <c r="P155" s="145">
        <v>9.7</v>
      </c>
      <c r="Q155" s="254"/>
      <c r="R155" s="128"/>
      <c r="S155" s="128">
        <v>1017.6</v>
      </c>
      <c r="T155" s="136" t="s">
        <v>417</v>
      </c>
      <c r="U155" s="127"/>
      <c r="V155" s="127"/>
      <c r="X155" s="90">
        <v>16.9</v>
      </c>
      <c r="Y155" s="90">
        <v>8</v>
      </c>
      <c r="AH155" s="94">
        <f t="shared" si="20"/>
        <v>14.58242756341879</v>
      </c>
      <c r="AI155" s="94">
        <f t="shared" si="21"/>
        <v>14.01813696808305</v>
      </c>
      <c r="AJ155" s="94">
        <f t="shared" si="22"/>
        <v>13.53873696808305</v>
      </c>
      <c r="AK155" s="94">
        <f t="shared" si="23"/>
        <v>11.473341071096373</v>
      </c>
    </row>
    <row r="156" spans="1:37" ht="11.25">
      <c r="A156" s="29">
        <v>41787</v>
      </c>
      <c r="B156" s="130">
        <v>11.6</v>
      </c>
      <c r="C156" s="44">
        <v>11.5</v>
      </c>
      <c r="D156" s="154">
        <v>12.1</v>
      </c>
      <c r="E156" s="154">
        <v>9.1</v>
      </c>
      <c r="F156" s="119">
        <f t="shared" si="18"/>
        <v>10.6</v>
      </c>
      <c r="G156" s="119">
        <f t="shared" si="17"/>
        <v>98.75525534183535</v>
      </c>
      <c r="H156" s="112">
        <f t="shared" si="19"/>
        <v>11.410772729034337</v>
      </c>
      <c r="I156" s="153">
        <v>8.7</v>
      </c>
      <c r="J156" s="128">
        <v>8</v>
      </c>
      <c r="K156" s="128" t="s">
        <v>248</v>
      </c>
      <c r="L156" s="206" t="s">
        <v>321</v>
      </c>
      <c r="M156" s="128"/>
      <c r="N156" s="145">
        <v>11</v>
      </c>
      <c r="O156" s="128" t="s">
        <v>309</v>
      </c>
      <c r="P156" s="145">
        <v>6.7</v>
      </c>
      <c r="Q156" s="254"/>
      <c r="R156" s="128"/>
      <c r="S156" s="128">
        <v>1013.3</v>
      </c>
      <c r="T156" s="136" t="s">
        <v>153</v>
      </c>
      <c r="U156" s="127"/>
      <c r="V156" s="127"/>
      <c r="X156" s="90">
        <v>17.1</v>
      </c>
      <c r="Y156" s="90">
        <v>8</v>
      </c>
      <c r="AH156" s="94">
        <f t="shared" si="20"/>
        <v>13.652693816685344</v>
      </c>
      <c r="AI156" s="94">
        <f t="shared" si="21"/>
        <v>13.56265263970658</v>
      </c>
      <c r="AJ156" s="94">
        <f t="shared" si="22"/>
        <v>13.482752639706579</v>
      </c>
      <c r="AK156" s="94">
        <f t="shared" si="23"/>
        <v>11.410772729034337</v>
      </c>
    </row>
    <row r="157" spans="1:37" ht="11.25">
      <c r="A157" s="29">
        <v>41788</v>
      </c>
      <c r="B157" s="130">
        <v>11.4</v>
      </c>
      <c r="C157" s="44">
        <v>11.3</v>
      </c>
      <c r="D157" s="154">
        <v>13.1</v>
      </c>
      <c r="E157" s="154">
        <v>10.1</v>
      </c>
      <c r="F157" s="119">
        <f t="shared" si="18"/>
        <v>11.6</v>
      </c>
      <c r="G157" s="119">
        <f t="shared" si="17"/>
        <v>98.74640513058861</v>
      </c>
      <c r="H157" s="112">
        <f t="shared" si="19"/>
        <v>11.209723780460486</v>
      </c>
      <c r="I157" s="153">
        <v>10.1</v>
      </c>
      <c r="J157" s="128">
        <v>8</v>
      </c>
      <c r="K157" s="128" t="s">
        <v>490</v>
      </c>
      <c r="L157" s="128">
        <v>3</v>
      </c>
      <c r="M157" s="128"/>
      <c r="N157" s="145">
        <v>10.9</v>
      </c>
      <c r="O157" s="128" t="s">
        <v>229</v>
      </c>
      <c r="P157" s="145">
        <v>0.6</v>
      </c>
      <c r="Q157" s="254"/>
      <c r="R157" s="128"/>
      <c r="S157" s="128">
        <v>1016.4</v>
      </c>
      <c r="T157" s="136" t="s">
        <v>363</v>
      </c>
      <c r="U157" s="127"/>
      <c r="V157" s="127"/>
      <c r="X157" s="90">
        <v>17.2</v>
      </c>
      <c r="Y157" s="90">
        <v>8</v>
      </c>
      <c r="AH157" s="94">
        <f t="shared" si="20"/>
        <v>13.473134087977627</v>
      </c>
      <c r="AI157" s="94">
        <f t="shared" si="21"/>
        <v>13.384135570301822</v>
      </c>
      <c r="AJ157" s="94">
        <f t="shared" si="22"/>
        <v>13.304235570301822</v>
      </c>
      <c r="AK157" s="94">
        <f t="shared" si="23"/>
        <v>11.209723780460486</v>
      </c>
    </row>
    <row r="158" spans="1:37" ht="11.25">
      <c r="A158" s="29">
        <v>41789</v>
      </c>
      <c r="B158" s="130">
        <v>12.4</v>
      </c>
      <c r="C158" s="44">
        <v>11.3</v>
      </c>
      <c r="D158" s="154">
        <v>13.5</v>
      </c>
      <c r="E158" s="154">
        <v>9.2</v>
      </c>
      <c r="F158" s="119">
        <f t="shared" si="18"/>
        <v>11.35</v>
      </c>
      <c r="G158" s="119">
        <f t="shared" si="17"/>
        <v>86.88926740379236</v>
      </c>
      <c r="H158" s="112">
        <f t="shared" si="19"/>
        <v>10.279730217801136</v>
      </c>
      <c r="I158" s="153">
        <v>8.2</v>
      </c>
      <c r="J158" s="128">
        <v>8</v>
      </c>
      <c r="K158" s="128" t="s">
        <v>490</v>
      </c>
      <c r="L158" s="128">
        <v>4</v>
      </c>
      <c r="M158" s="128"/>
      <c r="N158" s="145">
        <v>11.7</v>
      </c>
      <c r="O158" s="128" t="s">
        <v>352</v>
      </c>
      <c r="P158" s="145">
        <v>0</v>
      </c>
      <c r="Q158" s="254"/>
      <c r="R158" s="128"/>
      <c r="S158" s="128">
        <v>1025</v>
      </c>
      <c r="T158" s="136" t="s">
        <v>71</v>
      </c>
      <c r="U158" s="127"/>
      <c r="V158" s="127"/>
      <c r="X158" s="90">
        <v>17.5</v>
      </c>
      <c r="Y158" s="90">
        <v>8.3</v>
      </c>
      <c r="AH158" s="94">
        <f t="shared" si="20"/>
        <v>14.392152154059962</v>
      </c>
      <c r="AI158" s="94">
        <f t="shared" si="21"/>
        <v>13.384135570301822</v>
      </c>
      <c r="AJ158" s="94">
        <f t="shared" si="22"/>
        <v>12.505235570301823</v>
      </c>
      <c r="AK158" s="94">
        <f t="shared" si="23"/>
        <v>10.279730217801136</v>
      </c>
    </row>
    <row r="159" spans="1:37" ht="12" thickBot="1">
      <c r="A159" s="167">
        <v>41790</v>
      </c>
      <c r="B159" s="220">
        <v>13</v>
      </c>
      <c r="C159" s="240">
        <v>12.4</v>
      </c>
      <c r="D159" s="221">
        <v>18.9</v>
      </c>
      <c r="E159" s="221">
        <v>10.1</v>
      </c>
      <c r="F159" s="170">
        <f t="shared" si="18"/>
        <v>14.5</v>
      </c>
      <c r="G159" s="170">
        <f t="shared" si="17"/>
        <v>92.93990215481027</v>
      </c>
      <c r="H159" s="171">
        <f t="shared" si="19"/>
        <v>11.88559971349906</v>
      </c>
      <c r="I159" s="222">
        <v>9.7</v>
      </c>
      <c r="J159" s="173">
        <v>8</v>
      </c>
      <c r="K159" s="173" t="s">
        <v>15</v>
      </c>
      <c r="L159" s="173">
        <v>2</v>
      </c>
      <c r="M159" s="173"/>
      <c r="N159" s="176">
        <v>10.9</v>
      </c>
      <c r="O159" s="173" t="s">
        <v>229</v>
      </c>
      <c r="P159" s="176">
        <v>0</v>
      </c>
      <c r="Q159" s="255"/>
      <c r="R159" s="173"/>
      <c r="S159" s="173">
        <v>1025.9</v>
      </c>
      <c r="T159" s="193" t="s">
        <v>7</v>
      </c>
      <c r="U159" s="175"/>
      <c r="V159" s="175"/>
      <c r="X159" s="90">
        <v>17.7</v>
      </c>
      <c r="Y159" s="90">
        <v>8.1</v>
      </c>
      <c r="AH159" s="94">
        <f t="shared" si="20"/>
        <v>14.96962212299885</v>
      </c>
      <c r="AI159" s="94">
        <f t="shared" si="21"/>
        <v>14.392152154059962</v>
      </c>
      <c r="AJ159" s="94">
        <f t="shared" si="22"/>
        <v>13.912752154059962</v>
      </c>
      <c r="AK159" s="94">
        <f t="shared" si="23"/>
        <v>11.88559971349906</v>
      </c>
    </row>
    <row r="160" spans="1:37" s="191" customFormat="1" ht="12" thickBot="1">
      <c r="A160" s="184">
        <v>41791</v>
      </c>
      <c r="B160" s="242">
        <v>14.8</v>
      </c>
      <c r="C160" s="277">
        <v>13.2</v>
      </c>
      <c r="D160" s="243">
        <v>23</v>
      </c>
      <c r="E160" s="243">
        <v>5.6</v>
      </c>
      <c r="F160" s="187">
        <f t="shared" si="18"/>
        <v>14.3</v>
      </c>
      <c r="G160" s="187">
        <f t="shared" si="17"/>
        <v>82.53992166561038</v>
      </c>
      <c r="H160" s="188">
        <f t="shared" si="19"/>
        <v>11.858821455367275</v>
      </c>
      <c r="I160" s="244">
        <v>3</v>
      </c>
      <c r="J160" s="194">
        <v>2</v>
      </c>
      <c r="K160" s="194" t="s">
        <v>15</v>
      </c>
      <c r="L160" s="194">
        <v>3</v>
      </c>
      <c r="M160" s="194"/>
      <c r="N160" s="245">
        <v>11.5</v>
      </c>
      <c r="O160" s="194" t="s">
        <v>15</v>
      </c>
      <c r="P160" s="245">
        <v>0.6</v>
      </c>
      <c r="Q160" s="252"/>
      <c r="R160" s="194"/>
      <c r="S160" s="194">
        <v>1023.5</v>
      </c>
      <c r="T160" s="246" t="s">
        <v>8</v>
      </c>
      <c r="U160" s="247"/>
      <c r="V160" s="247"/>
      <c r="X160" s="192">
        <v>17.8</v>
      </c>
      <c r="Y160" s="192">
        <v>8.4</v>
      </c>
      <c r="AH160" s="191">
        <f t="shared" si="20"/>
        <v>16.8260215853932</v>
      </c>
      <c r="AI160" s="191">
        <f t="shared" si="21"/>
        <v>15.166585036022243</v>
      </c>
      <c r="AJ160" s="191">
        <f t="shared" si="22"/>
        <v>13.888185036022241</v>
      </c>
      <c r="AK160" s="191">
        <f t="shared" si="23"/>
        <v>11.858821455367275</v>
      </c>
    </row>
    <row r="161" spans="1:37" ht="11.25">
      <c r="A161" s="179">
        <v>41792</v>
      </c>
      <c r="B161" s="197">
        <v>16.6</v>
      </c>
      <c r="C161" s="204">
        <v>14.7</v>
      </c>
      <c r="D161" s="202">
        <v>20.1</v>
      </c>
      <c r="E161" s="202">
        <v>12.1</v>
      </c>
      <c r="F161" s="119">
        <f t="shared" si="18"/>
        <v>16.1</v>
      </c>
      <c r="G161" s="119">
        <f t="shared" si="17"/>
        <v>80.50052998393801</v>
      </c>
      <c r="H161" s="112">
        <f t="shared" si="19"/>
        <v>13.233425598394021</v>
      </c>
      <c r="I161" s="181">
        <v>10.6</v>
      </c>
      <c r="J161" s="180">
        <v>5</v>
      </c>
      <c r="K161" s="180" t="s">
        <v>490</v>
      </c>
      <c r="L161" s="180">
        <v>2</v>
      </c>
      <c r="M161" s="180"/>
      <c r="N161" s="182">
        <v>11.5</v>
      </c>
      <c r="O161" s="180" t="s">
        <v>422</v>
      </c>
      <c r="P161" s="182">
        <v>5.3</v>
      </c>
      <c r="Q161" s="253"/>
      <c r="R161" s="180"/>
      <c r="S161" s="180">
        <v>1018.6</v>
      </c>
      <c r="T161" s="183" t="s">
        <v>165</v>
      </c>
      <c r="U161" s="224"/>
      <c r="V161" s="224"/>
      <c r="X161" s="90">
        <v>17.9</v>
      </c>
      <c r="Y161" s="90">
        <v>8.8</v>
      </c>
      <c r="AH161" s="94">
        <f t="shared" si="20"/>
        <v>18.881520606251</v>
      </c>
      <c r="AI161" s="94">
        <f t="shared" si="21"/>
        <v>16.717824157058523</v>
      </c>
      <c r="AJ161" s="94">
        <f t="shared" si="22"/>
        <v>15.19972415705852</v>
      </c>
      <c r="AK161" s="94">
        <f t="shared" si="23"/>
        <v>13.233425598394021</v>
      </c>
    </row>
    <row r="162" spans="1:37" ht="11.25">
      <c r="A162" s="29">
        <v>41793</v>
      </c>
      <c r="B162" s="130">
        <v>13.7</v>
      </c>
      <c r="C162" s="44">
        <v>13.1</v>
      </c>
      <c r="D162" s="154">
        <v>17.5</v>
      </c>
      <c r="E162" s="154">
        <v>12.5</v>
      </c>
      <c r="F162" s="119">
        <f t="shared" si="18"/>
        <v>15</v>
      </c>
      <c r="G162" s="119">
        <f t="shared" si="17"/>
        <v>93.10379316362638</v>
      </c>
      <c r="H162" s="112">
        <f t="shared" si="19"/>
        <v>12.606262213227975</v>
      </c>
      <c r="I162" s="153">
        <v>11</v>
      </c>
      <c r="J162" s="128">
        <v>8</v>
      </c>
      <c r="K162" s="128" t="s">
        <v>355</v>
      </c>
      <c r="L162" s="128">
        <v>3</v>
      </c>
      <c r="M162" s="128"/>
      <c r="N162" s="145">
        <v>11</v>
      </c>
      <c r="O162" s="128" t="s">
        <v>422</v>
      </c>
      <c r="P162" s="145">
        <v>2</v>
      </c>
      <c r="Q162" s="254"/>
      <c r="R162" s="128"/>
      <c r="S162" s="128">
        <v>1012.6</v>
      </c>
      <c r="T162" s="136" t="s">
        <v>52</v>
      </c>
      <c r="U162" s="127"/>
      <c r="V162" s="127"/>
      <c r="X162" s="90">
        <v>18.1</v>
      </c>
      <c r="Y162" s="90">
        <v>8.7</v>
      </c>
      <c r="AH162" s="94">
        <f t="shared" si="20"/>
        <v>15.668986535529427</v>
      </c>
      <c r="AI162" s="94">
        <f t="shared" si="21"/>
        <v>15.067820814875786</v>
      </c>
      <c r="AJ162" s="94">
        <f t="shared" si="22"/>
        <v>14.588420814875786</v>
      </c>
      <c r="AK162" s="94">
        <f t="shared" si="23"/>
        <v>12.606262213227975</v>
      </c>
    </row>
    <row r="163" spans="1:37" ht="11.25">
      <c r="A163" s="29">
        <v>41794</v>
      </c>
      <c r="B163" s="130">
        <v>11.7</v>
      </c>
      <c r="C163" s="44">
        <v>11.4</v>
      </c>
      <c r="D163" s="260">
        <v>12.9</v>
      </c>
      <c r="E163" s="154">
        <v>10.3</v>
      </c>
      <c r="F163" s="119">
        <f t="shared" si="18"/>
        <v>11.600000000000001</v>
      </c>
      <c r="G163" s="119">
        <f t="shared" si="17"/>
        <v>96.29035524017686</v>
      </c>
      <c r="H163" s="112">
        <f t="shared" si="19"/>
        <v>11.129328284267125</v>
      </c>
      <c r="I163" s="153">
        <v>9.2</v>
      </c>
      <c r="J163" s="128">
        <v>8</v>
      </c>
      <c r="K163" s="128" t="s">
        <v>490</v>
      </c>
      <c r="L163" s="206" t="s">
        <v>169</v>
      </c>
      <c r="M163" s="128"/>
      <c r="N163" s="145">
        <v>16.3</v>
      </c>
      <c r="O163" s="128" t="s">
        <v>422</v>
      </c>
      <c r="P163" s="145">
        <v>10.3</v>
      </c>
      <c r="Q163" s="254"/>
      <c r="R163" s="128"/>
      <c r="S163" s="128">
        <v>1003.5</v>
      </c>
      <c r="T163" s="136" t="s">
        <v>454</v>
      </c>
      <c r="U163" s="127"/>
      <c r="V163" s="127"/>
      <c r="X163" s="90">
        <v>18.4</v>
      </c>
      <c r="Y163" s="90">
        <v>8.8</v>
      </c>
      <c r="AH163" s="94">
        <f t="shared" si="20"/>
        <v>13.743260220579202</v>
      </c>
      <c r="AI163" s="94">
        <f t="shared" si="21"/>
        <v>13.473134087977627</v>
      </c>
      <c r="AJ163" s="94">
        <f t="shared" si="22"/>
        <v>13.233434087977628</v>
      </c>
      <c r="AK163" s="94">
        <f t="shared" si="23"/>
        <v>11.129328284267125</v>
      </c>
    </row>
    <row r="164" spans="1:37" ht="11.25">
      <c r="A164" s="29">
        <v>41795</v>
      </c>
      <c r="B164" s="130">
        <v>12.7</v>
      </c>
      <c r="C164" s="44">
        <v>10.8</v>
      </c>
      <c r="D164" s="154">
        <v>18.6</v>
      </c>
      <c r="E164" s="154">
        <v>9</v>
      </c>
      <c r="F164" s="119">
        <f t="shared" si="18"/>
        <v>13.8</v>
      </c>
      <c r="G164" s="119">
        <f t="shared" si="17"/>
        <v>77.86107497116369</v>
      </c>
      <c r="H164" s="112">
        <f t="shared" si="19"/>
        <v>8.940357895980897</v>
      </c>
      <c r="I164" s="153">
        <v>8.6</v>
      </c>
      <c r="J164" s="128">
        <v>6</v>
      </c>
      <c r="K164" s="128" t="s">
        <v>422</v>
      </c>
      <c r="L164" s="128">
        <v>4</v>
      </c>
      <c r="M164" s="128"/>
      <c r="N164" s="145">
        <v>21.9</v>
      </c>
      <c r="O164" s="128" t="s">
        <v>15</v>
      </c>
      <c r="P164" s="145">
        <v>0</v>
      </c>
      <c r="Q164" s="254"/>
      <c r="R164" s="128"/>
      <c r="S164" s="128">
        <v>1008.3</v>
      </c>
      <c r="T164" s="136" t="s">
        <v>136</v>
      </c>
      <c r="U164" s="127"/>
      <c r="V164" s="127"/>
      <c r="X164" s="90">
        <v>18.2</v>
      </c>
      <c r="Y164" s="90">
        <v>9</v>
      </c>
      <c r="AH164" s="94">
        <f t="shared" si="20"/>
        <v>14.678391653320906</v>
      </c>
      <c r="AI164" s="94">
        <f t="shared" si="21"/>
        <v>12.946853529753223</v>
      </c>
      <c r="AJ164" s="94">
        <f t="shared" si="22"/>
        <v>11.428753529753225</v>
      </c>
      <c r="AK164" s="94">
        <f t="shared" si="23"/>
        <v>8.940357895980897</v>
      </c>
    </row>
    <row r="165" spans="1:37" ht="11.25">
      <c r="A165" s="29">
        <v>41796</v>
      </c>
      <c r="B165" s="130">
        <v>15</v>
      </c>
      <c r="C165" s="44">
        <v>12.6</v>
      </c>
      <c r="D165" s="154">
        <v>22.4</v>
      </c>
      <c r="E165" s="261">
        <v>4.7</v>
      </c>
      <c r="F165" s="119">
        <f t="shared" si="18"/>
        <v>13.549999999999999</v>
      </c>
      <c r="G165" s="119">
        <f t="shared" si="17"/>
        <v>74.30552035496855</v>
      </c>
      <c r="H165" s="112">
        <f t="shared" si="19"/>
        <v>10.469584110126606</v>
      </c>
      <c r="I165" s="153">
        <v>0.5</v>
      </c>
      <c r="J165" s="128">
        <v>2</v>
      </c>
      <c r="K165" s="128" t="s">
        <v>353</v>
      </c>
      <c r="L165" s="206" t="s">
        <v>431</v>
      </c>
      <c r="M165" s="128"/>
      <c r="N165" s="145">
        <v>17.9</v>
      </c>
      <c r="O165" s="128" t="s">
        <v>353</v>
      </c>
      <c r="P165" s="145">
        <v>0.6</v>
      </c>
      <c r="Q165" s="254"/>
      <c r="R165" s="128"/>
      <c r="S165" s="128">
        <v>1014.3</v>
      </c>
      <c r="T165" s="136" t="s">
        <v>26</v>
      </c>
      <c r="U165" s="127"/>
      <c r="V165" s="127"/>
      <c r="X165" s="90">
        <v>18.4</v>
      </c>
      <c r="Y165" s="90">
        <v>9.1</v>
      </c>
      <c r="AH165" s="94">
        <f t="shared" si="20"/>
        <v>17.04426199146042</v>
      </c>
      <c r="AI165" s="94">
        <f t="shared" si="21"/>
        <v>14.58242756341879</v>
      </c>
      <c r="AJ165" s="94">
        <f t="shared" si="22"/>
        <v>12.66482756341879</v>
      </c>
      <c r="AK165" s="94">
        <f t="shared" si="23"/>
        <v>10.469584110126606</v>
      </c>
    </row>
    <row r="166" spans="1:37" ht="11.25">
      <c r="A166" s="29">
        <v>41797</v>
      </c>
      <c r="B166" s="130">
        <v>14.6</v>
      </c>
      <c r="C166" s="44">
        <v>14</v>
      </c>
      <c r="D166" s="154">
        <v>20.7</v>
      </c>
      <c r="E166" s="154">
        <v>11.3</v>
      </c>
      <c r="F166" s="119">
        <f t="shared" si="18"/>
        <v>16</v>
      </c>
      <c r="G166" s="119">
        <f t="shared" si="17"/>
        <v>93.30385881800744</v>
      </c>
      <c r="H166" s="112">
        <f t="shared" si="19"/>
        <v>13.531425311437127</v>
      </c>
      <c r="I166" s="153">
        <v>9.9</v>
      </c>
      <c r="J166" s="128">
        <v>8</v>
      </c>
      <c r="K166" s="128" t="s">
        <v>490</v>
      </c>
      <c r="L166" s="128">
        <v>4</v>
      </c>
      <c r="M166" s="128"/>
      <c r="N166" s="145">
        <v>8.4</v>
      </c>
      <c r="O166" s="128" t="s">
        <v>422</v>
      </c>
      <c r="P166" s="259">
        <v>9.4</v>
      </c>
      <c r="Q166" s="254"/>
      <c r="R166" s="128"/>
      <c r="S166" s="128">
        <v>1009.6</v>
      </c>
      <c r="T166" s="136" t="s">
        <v>156</v>
      </c>
      <c r="U166" s="127"/>
      <c r="V166" s="127"/>
      <c r="X166" s="90">
        <v>18.3</v>
      </c>
      <c r="Y166" s="90">
        <v>9.4</v>
      </c>
      <c r="AH166" s="94">
        <f t="shared" si="20"/>
        <v>16.61023797035605</v>
      </c>
      <c r="AI166" s="94">
        <f t="shared" si="21"/>
        <v>15.977392985196072</v>
      </c>
      <c r="AJ166" s="94">
        <f t="shared" si="22"/>
        <v>15.497992985196072</v>
      </c>
      <c r="AK166" s="94">
        <f t="shared" si="23"/>
        <v>13.531425311437127</v>
      </c>
    </row>
    <row r="167" spans="1:37" ht="11.25">
      <c r="A167" s="29">
        <v>41798</v>
      </c>
      <c r="B167" s="130">
        <v>17</v>
      </c>
      <c r="C167" s="44">
        <v>14.7</v>
      </c>
      <c r="D167" s="154">
        <v>22.1</v>
      </c>
      <c r="E167" s="154">
        <v>11.2</v>
      </c>
      <c r="F167" s="119">
        <f t="shared" si="18"/>
        <v>16.65</v>
      </c>
      <c r="G167" s="119">
        <f t="shared" si="17"/>
        <v>76.83192777539762</v>
      </c>
      <c r="H167" s="112">
        <f t="shared" si="19"/>
        <v>12.90835700771052</v>
      </c>
      <c r="I167" s="153">
        <v>7.7</v>
      </c>
      <c r="J167" s="128">
        <v>3</v>
      </c>
      <c r="K167" s="128" t="s">
        <v>267</v>
      </c>
      <c r="L167" s="128">
        <v>4</v>
      </c>
      <c r="M167" s="128"/>
      <c r="N167" s="145">
        <v>16.3</v>
      </c>
      <c r="O167" s="128" t="s">
        <v>355</v>
      </c>
      <c r="P167" s="259">
        <v>2.4</v>
      </c>
      <c r="Q167" s="254"/>
      <c r="R167" s="128"/>
      <c r="S167" s="128">
        <v>1018.1</v>
      </c>
      <c r="T167" s="136" t="s">
        <v>181</v>
      </c>
      <c r="U167" s="127"/>
      <c r="V167" s="127"/>
      <c r="X167" s="90">
        <v>18.1</v>
      </c>
      <c r="Y167" s="90">
        <v>9.3</v>
      </c>
      <c r="AH167" s="94">
        <f t="shared" si="20"/>
        <v>19.367110246872254</v>
      </c>
      <c r="AI167" s="94">
        <f t="shared" si="21"/>
        <v>16.717824157058523</v>
      </c>
      <c r="AJ167" s="94">
        <f t="shared" si="22"/>
        <v>14.880124157058521</v>
      </c>
      <c r="AK167" s="94">
        <f t="shared" si="23"/>
        <v>12.90835700771052</v>
      </c>
    </row>
    <row r="168" spans="1:37" ht="11.25">
      <c r="A168" s="29">
        <v>41799</v>
      </c>
      <c r="B168" s="130">
        <v>15.7</v>
      </c>
      <c r="C168" s="44">
        <v>15</v>
      </c>
      <c r="D168" s="154">
        <v>24.4</v>
      </c>
      <c r="E168" s="154">
        <v>11.9</v>
      </c>
      <c r="F168" s="119">
        <f t="shared" si="18"/>
        <v>18.15</v>
      </c>
      <c r="G168" s="119">
        <f aca="true" t="shared" si="24" ref="G168:G231">100*(AJ168/AH168)</f>
        <v>92.46775391149592</v>
      </c>
      <c r="H168" s="112">
        <f t="shared" si="19"/>
        <v>14.482838478403233</v>
      </c>
      <c r="I168" s="153">
        <v>8.5</v>
      </c>
      <c r="J168" s="128">
        <v>7</v>
      </c>
      <c r="K168" s="128" t="s">
        <v>422</v>
      </c>
      <c r="L168" s="128">
        <v>2</v>
      </c>
      <c r="M168" s="128"/>
      <c r="N168" s="145">
        <v>13.6</v>
      </c>
      <c r="O168" s="128" t="s">
        <v>422</v>
      </c>
      <c r="P168" s="259">
        <v>0.2</v>
      </c>
      <c r="Q168" s="254"/>
      <c r="R168" s="128"/>
      <c r="S168" s="128">
        <v>1016.8</v>
      </c>
      <c r="T168" s="136" t="s">
        <v>30</v>
      </c>
      <c r="U168" s="127"/>
      <c r="V168" s="127"/>
      <c r="X168" s="90">
        <v>18.3</v>
      </c>
      <c r="Y168" s="90">
        <v>9.1</v>
      </c>
      <c r="AH168" s="94">
        <f t="shared" si="20"/>
        <v>17.82779541421407</v>
      </c>
      <c r="AI168" s="94">
        <f t="shared" si="21"/>
        <v>17.04426199146042</v>
      </c>
      <c r="AJ168" s="94">
        <f t="shared" si="22"/>
        <v>16.48496199146042</v>
      </c>
      <c r="AK168" s="94">
        <f t="shared" si="23"/>
        <v>14.482838478403233</v>
      </c>
    </row>
    <row r="169" spans="1:37" ht="11.25">
      <c r="A169" s="29">
        <v>41800</v>
      </c>
      <c r="B169" s="130">
        <v>18.5</v>
      </c>
      <c r="C169" s="44">
        <v>15.5</v>
      </c>
      <c r="D169" s="154">
        <v>21.7</v>
      </c>
      <c r="E169" s="154">
        <v>13.9</v>
      </c>
      <c r="F169" s="119">
        <f t="shared" si="18"/>
        <v>17.8</v>
      </c>
      <c r="G169" s="119">
        <f t="shared" si="24"/>
        <v>71.42283394368425</v>
      </c>
      <c r="H169" s="112">
        <f t="shared" si="19"/>
        <v>13.237499891049936</v>
      </c>
      <c r="I169" s="153">
        <v>8.6</v>
      </c>
      <c r="J169" s="128">
        <v>3</v>
      </c>
      <c r="K169" s="128" t="s">
        <v>354</v>
      </c>
      <c r="L169" s="206" t="s">
        <v>273</v>
      </c>
      <c r="M169" s="128"/>
      <c r="N169" s="145">
        <v>19.2</v>
      </c>
      <c r="O169" s="128" t="s">
        <v>422</v>
      </c>
      <c r="P169" s="259">
        <v>5.5</v>
      </c>
      <c r="Q169" s="262"/>
      <c r="R169" s="128"/>
      <c r="S169" s="128">
        <v>1015.8</v>
      </c>
      <c r="T169" s="136" t="s">
        <v>20</v>
      </c>
      <c r="U169" s="127"/>
      <c r="V169" s="127"/>
      <c r="X169" s="90">
        <v>18.2</v>
      </c>
      <c r="Y169" s="90">
        <v>9.4</v>
      </c>
      <c r="AH169" s="94">
        <f t="shared" si="20"/>
        <v>21.286984900395762</v>
      </c>
      <c r="AI169" s="94">
        <f t="shared" si="21"/>
        <v>17.600767877026804</v>
      </c>
      <c r="AJ169" s="94">
        <f t="shared" si="22"/>
        <v>15.203767877026804</v>
      </c>
      <c r="AK169" s="94">
        <f t="shared" si="23"/>
        <v>13.237499891049936</v>
      </c>
    </row>
    <row r="170" spans="1:37" ht="11.25">
      <c r="A170" s="29">
        <v>41801</v>
      </c>
      <c r="B170" s="130">
        <v>16.1</v>
      </c>
      <c r="C170" s="44">
        <v>14.1</v>
      </c>
      <c r="D170" s="154">
        <v>22.3</v>
      </c>
      <c r="E170" s="154">
        <v>10.5</v>
      </c>
      <c r="F170" s="119">
        <f t="shared" si="18"/>
        <v>16.4</v>
      </c>
      <c r="G170" s="119">
        <f t="shared" si="24"/>
        <v>79.1892458817869</v>
      </c>
      <c r="H170" s="112">
        <f t="shared" si="19"/>
        <v>12.496171213268427</v>
      </c>
      <c r="I170" s="153">
        <v>7.9</v>
      </c>
      <c r="J170" s="128">
        <v>5</v>
      </c>
      <c r="K170" s="128" t="s">
        <v>422</v>
      </c>
      <c r="L170" s="128">
        <v>3</v>
      </c>
      <c r="M170" s="128"/>
      <c r="N170" s="145">
        <v>13.6</v>
      </c>
      <c r="O170" s="128" t="s">
        <v>422</v>
      </c>
      <c r="P170" s="145">
        <v>0</v>
      </c>
      <c r="Q170" s="254"/>
      <c r="R170" s="128"/>
      <c r="S170" s="128">
        <v>1024.7</v>
      </c>
      <c r="T170" s="136" t="s">
        <v>334</v>
      </c>
      <c r="U170" s="127"/>
      <c r="V170" s="127"/>
      <c r="X170" s="90">
        <v>18.3</v>
      </c>
      <c r="Y170" s="90">
        <v>9.3</v>
      </c>
      <c r="AH170" s="94">
        <f t="shared" si="20"/>
        <v>18.289570683885234</v>
      </c>
      <c r="AI170" s="94">
        <f t="shared" si="21"/>
        <v>16.081373099585093</v>
      </c>
      <c r="AJ170" s="94">
        <f t="shared" si="22"/>
        <v>14.483373099585092</v>
      </c>
      <c r="AK170" s="94">
        <f t="shared" si="23"/>
        <v>12.496171213268427</v>
      </c>
    </row>
    <row r="171" spans="1:37" ht="11.25">
      <c r="A171" s="29">
        <v>41802</v>
      </c>
      <c r="B171" s="130">
        <v>16</v>
      </c>
      <c r="C171" s="44">
        <v>14</v>
      </c>
      <c r="D171" s="154">
        <v>24.9</v>
      </c>
      <c r="E171" s="154">
        <v>8.7</v>
      </c>
      <c r="F171" s="119">
        <f t="shared" si="18"/>
        <v>16.799999999999997</v>
      </c>
      <c r="G171" s="119">
        <f t="shared" si="24"/>
        <v>79.12436592081538</v>
      </c>
      <c r="H171" s="112">
        <f t="shared" si="19"/>
        <v>12.386505748960722</v>
      </c>
      <c r="I171" s="153">
        <v>5.3</v>
      </c>
      <c r="J171" s="128">
        <v>2</v>
      </c>
      <c r="K171" s="128" t="s">
        <v>15</v>
      </c>
      <c r="L171" s="128">
        <v>2</v>
      </c>
      <c r="M171" s="128"/>
      <c r="N171" s="145">
        <v>11</v>
      </c>
      <c r="O171" s="128" t="s">
        <v>422</v>
      </c>
      <c r="P171" s="145">
        <v>0</v>
      </c>
      <c r="Q171" s="254"/>
      <c r="R171" s="128"/>
      <c r="S171" s="128">
        <v>1030.1</v>
      </c>
      <c r="T171" s="136" t="s">
        <v>467</v>
      </c>
      <c r="U171" s="127"/>
      <c r="V171" s="127"/>
      <c r="X171" s="90">
        <v>18.5</v>
      </c>
      <c r="Y171" s="90">
        <v>9.7</v>
      </c>
      <c r="AH171" s="94">
        <f t="shared" si="20"/>
        <v>18.173154145192665</v>
      </c>
      <c r="AI171" s="94">
        <f t="shared" si="21"/>
        <v>15.977392985196072</v>
      </c>
      <c r="AJ171" s="94">
        <f t="shared" si="22"/>
        <v>14.379392985196072</v>
      </c>
      <c r="AK171" s="94">
        <f t="shared" si="23"/>
        <v>12.386505748960722</v>
      </c>
    </row>
    <row r="172" spans="1:37" ht="11.25">
      <c r="A172" s="29">
        <v>41803</v>
      </c>
      <c r="B172" s="130">
        <v>18</v>
      </c>
      <c r="C172" s="44">
        <v>15.4</v>
      </c>
      <c r="D172" s="154">
        <v>24.5</v>
      </c>
      <c r="E172" s="154">
        <v>9.9</v>
      </c>
      <c r="F172" s="119">
        <f t="shared" si="18"/>
        <v>17.2</v>
      </c>
      <c r="G172" s="119">
        <f t="shared" si="24"/>
        <v>74.70353217343806</v>
      </c>
      <c r="H172" s="112">
        <f t="shared" si="19"/>
        <v>13.444844260083805</v>
      </c>
      <c r="I172" s="153">
        <v>7</v>
      </c>
      <c r="J172" s="128">
        <v>3</v>
      </c>
      <c r="K172" s="128" t="s">
        <v>15</v>
      </c>
      <c r="L172" s="128">
        <v>2</v>
      </c>
      <c r="M172" s="128"/>
      <c r="N172" s="145">
        <v>9.6</v>
      </c>
      <c r="O172" s="128" t="s">
        <v>422</v>
      </c>
      <c r="P172" s="145">
        <v>0.3</v>
      </c>
      <c r="Q172" s="254"/>
      <c r="R172" s="128"/>
      <c r="S172" s="128">
        <v>1026.7</v>
      </c>
      <c r="T172" s="136" t="s">
        <v>50</v>
      </c>
      <c r="U172" s="127"/>
      <c r="V172" s="127"/>
      <c r="X172" s="90">
        <v>18.6</v>
      </c>
      <c r="Y172" s="90">
        <v>9.6</v>
      </c>
      <c r="AH172" s="94">
        <f t="shared" si="20"/>
        <v>20.629290169999656</v>
      </c>
      <c r="AI172" s="94">
        <f t="shared" si="21"/>
        <v>17.48820841929759</v>
      </c>
      <c r="AJ172" s="94">
        <f t="shared" si="22"/>
        <v>15.410808419297588</v>
      </c>
      <c r="AK172" s="94">
        <f t="shared" si="23"/>
        <v>13.444844260083805</v>
      </c>
    </row>
    <row r="173" spans="1:37" ht="11.25">
      <c r="A173" s="29">
        <v>41804</v>
      </c>
      <c r="B173" s="130">
        <v>17</v>
      </c>
      <c r="C173" s="44">
        <v>13.9</v>
      </c>
      <c r="D173" s="154">
        <v>22.8</v>
      </c>
      <c r="E173" s="154">
        <v>14</v>
      </c>
      <c r="F173" s="119">
        <f t="shared" si="18"/>
        <v>18.4</v>
      </c>
      <c r="G173" s="119">
        <f t="shared" si="24"/>
        <v>69.17451074844236</v>
      </c>
      <c r="H173" s="112">
        <f t="shared" si="19"/>
        <v>11.314607572959764</v>
      </c>
      <c r="I173" s="153">
        <v>12.5</v>
      </c>
      <c r="J173" s="128">
        <v>5</v>
      </c>
      <c r="K173" s="128" t="s">
        <v>16</v>
      </c>
      <c r="L173" s="128">
        <v>2</v>
      </c>
      <c r="M173" s="128"/>
      <c r="N173" s="145">
        <v>8.3</v>
      </c>
      <c r="O173" s="128" t="s">
        <v>229</v>
      </c>
      <c r="P173" s="145">
        <v>0</v>
      </c>
      <c r="Q173" s="254"/>
      <c r="R173" s="128"/>
      <c r="S173" s="128">
        <v>1025.6</v>
      </c>
      <c r="T173" s="136" t="s">
        <v>145</v>
      </c>
      <c r="U173" s="127"/>
      <c r="V173" s="127"/>
      <c r="X173" s="90">
        <v>18.4</v>
      </c>
      <c r="Y173" s="90">
        <v>9.4</v>
      </c>
      <c r="AH173" s="94">
        <f t="shared" si="20"/>
        <v>19.367110246872254</v>
      </c>
      <c r="AI173" s="94">
        <f t="shared" si="21"/>
        <v>15.87400375938533</v>
      </c>
      <c r="AJ173" s="94">
        <f t="shared" si="22"/>
        <v>13.397103759385331</v>
      </c>
      <c r="AK173" s="94">
        <f t="shared" si="23"/>
        <v>11.314607572959764</v>
      </c>
    </row>
    <row r="174" spans="1:37" ht="11.25">
      <c r="A174" s="29">
        <v>41805</v>
      </c>
      <c r="B174" s="130">
        <v>14.4</v>
      </c>
      <c r="C174" s="44">
        <v>11.6</v>
      </c>
      <c r="D174" s="154">
        <v>17.6</v>
      </c>
      <c r="E174" s="154">
        <v>11</v>
      </c>
      <c r="F174" s="119">
        <f t="shared" si="18"/>
        <v>14.3</v>
      </c>
      <c r="G174" s="119">
        <f t="shared" si="24"/>
        <v>69.61988225248277</v>
      </c>
      <c r="H174" s="112">
        <f t="shared" si="19"/>
        <v>8.923178653922827</v>
      </c>
      <c r="I174" s="153">
        <v>11</v>
      </c>
      <c r="J174" s="128">
        <v>5</v>
      </c>
      <c r="K174" s="128" t="s">
        <v>282</v>
      </c>
      <c r="L174" s="128">
        <v>0</v>
      </c>
      <c r="M174" s="128"/>
      <c r="N174" s="145">
        <v>5.9</v>
      </c>
      <c r="O174" s="128" t="s">
        <v>490</v>
      </c>
      <c r="P174" s="145">
        <v>0</v>
      </c>
      <c r="Q174" s="254"/>
      <c r="R174" s="128"/>
      <c r="S174" s="128">
        <v>1029.9</v>
      </c>
      <c r="T174" s="136" t="s">
        <v>276</v>
      </c>
      <c r="U174" s="127"/>
      <c r="V174" s="127"/>
      <c r="X174" s="90">
        <v>18.7</v>
      </c>
      <c r="Y174" s="90">
        <v>9.2</v>
      </c>
      <c r="AH174" s="94">
        <f t="shared" si="20"/>
        <v>16.39688756623579</v>
      </c>
      <c r="AI174" s="94">
        <f t="shared" si="21"/>
        <v>13.652693816685344</v>
      </c>
      <c r="AJ174" s="94">
        <f t="shared" si="22"/>
        <v>11.415493816685345</v>
      </c>
      <c r="AK174" s="94">
        <f t="shared" si="23"/>
        <v>8.923178653922827</v>
      </c>
    </row>
    <row r="175" spans="1:37" ht="11.25">
      <c r="A175" s="29">
        <v>41806</v>
      </c>
      <c r="B175" s="130">
        <v>16.6</v>
      </c>
      <c r="C175" s="44">
        <v>13.5</v>
      </c>
      <c r="D175" s="154">
        <v>19.6</v>
      </c>
      <c r="E175" s="154">
        <v>10.4</v>
      </c>
      <c r="F175" s="119">
        <f t="shared" si="18"/>
        <v>15</v>
      </c>
      <c r="G175" s="119">
        <f t="shared" si="24"/>
        <v>68.79424033160217</v>
      </c>
      <c r="H175" s="112">
        <f t="shared" si="19"/>
        <v>10.849294214704903</v>
      </c>
      <c r="I175" s="153">
        <v>7.8</v>
      </c>
      <c r="J175" s="128">
        <v>5</v>
      </c>
      <c r="K175" s="128" t="s">
        <v>282</v>
      </c>
      <c r="L175" s="128">
        <v>0</v>
      </c>
      <c r="M175" s="128"/>
      <c r="N175" s="145">
        <v>5.4</v>
      </c>
      <c r="O175" s="128" t="s">
        <v>351</v>
      </c>
      <c r="P175" s="145">
        <v>0</v>
      </c>
      <c r="Q175" s="254"/>
      <c r="R175" s="128"/>
      <c r="S175" s="128">
        <v>1030.2</v>
      </c>
      <c r="T175" s="136" t="s">
        <v>208</v>
      </c>
      <c r="U175" s="127"/>
      <c r="V175" s="127"/>
      <c r="X175" s="90">
        <v>18.8</v>
      </c>
      <c r="Y175" s="90">
        <v>9.7</v>
      </c>
      <c r="AH175" s="94">
        <f t="shared" si="20"/>
        <v>18.881520606251</v>
      </c>
      <c r="AI175" s="94">
        <f t="shared" si="21"/>
        <v>15.4662986641253</v>
      </c>
      <c r="AJ175" s="94">
        <f t="shared" si="22"/>
        <v>12.9893986641253</v>
      </c>
      <c r="AK175" s="94">
        <f t="shared" si="23"/>
        <v>10.849294214704903</v>
      </c>
    </row>
    <row r="176" spans="1:37" ht="11.25">
      <c r="A176" s="29">
        <v>41807</v>
      </c>
      <c r="B176" s="130">
        <v>17.5</v>
      </c>
      <c r="C176" s="44">
        <v>15.3</v>
      </c>
      <c r="D176" s="154">
        <v>21</v>
      </c>
      <c r="E176" s="154">
        <v>9.7</v>
      </c>
      <c r="F176" s="119">
        <f t="shared" si="18"/>
        <v>15.35</v>
      </c>
      <c r="G176" s="119">
        <f t="shared" si="24"/>
        <v>78.13354291685675</v>
      </c>
      <c r="H176" s="112">
        <f t="shared" si="19"/>
        <v>13.650377865835996</v>
      </c>
      <c r="I176" s="153">
        <v>6.5</v>
      </c>
      <c r="J176" s="128">
        <v>3</v>
      </c>
      <c r="K176" s="128" t="s">
        <v>248</v>
      </c>
      <c r="L176" s="128">
        <v>2</v>
      </c>
      <c r="M176" s="128"/>
      <c r="N176" s="145">
        <v>6.5</v>
      </c>
      <c r="O176" s="128" t="s">
        <v>350</v>
      </c>
      <c r="P176" s="145">
        <v>0</v>
      </c>
      <c r="Q176" s="254"/>
      <c r="R176" s="128"/>
      <c r="S176" s="128">
        <v>1030.6</v>
      </c>
      <c r="T176" s="136" t="s">
        <v>73</v>
      </c>
      <c r="U176" s="127"/>
      <c r="V176" s="127"/>
      <c r="X176" s="90">
        <v>19</v>
      </c>
      <c r="Y176" s="90">
        <v>10</v>
      </c>
      <c r="AH176" s="94">
        <f t="shared" si="20"/>
        <v>19.989469996874096</v>
      </c>
      <c r="AI176" s="94">
        <f t="shared" si="21"/>
        <v>17.376281118859826</v>
      </c>
      <c r="AJ176" s="94">
        <f t="shared" si="22"/>
        <v>15.618481118859826</v>
      </c>
      <c r="AK176" s="94">
        <f t="shared" si="23"/>
        <v>13.650377865835996</v>
      </c>
    </row>
    <row r="177" spans="1:37" ht="11.25">
      <c r="A177" s="29">
        <v>41808</v>
      </c>
      <c r="B177" s="130">
        <v>15.9</v>
      </c>
      <c r="C177" s="44">
        <v>14</v>
      </c>
      <c r="D177" s="154">
        <v>24.4</v>
      </c>
      <c r="E177" s="154">
        <v>11.1</v>
      </c>
      <c r="F177" s="119">
        <f t="shared" si="18"/>
        <v>17.75</v>
      </c>
      <c r="G177" s="119">
        <f t="shared" si="24"/>
        <v>80.07411075670072</v>
      </c>
      <c r="H177" s="112">
        <f t="shared" si="19"/>
        <v>12.470836182389933</v>
      </c>
      <c r="I177" s="153">
        <v>9.1</v>
      </c>
      <c r="J177" s="128">
        <v>6</v>
      </c>
      <c r="K177" s="128" t="s">
        <v>490</v>
      </c>
      <c r="L177" s="128">
        <v>2</v>
      </c>
      <c r="M177" s="128"/>
      <c r="N177" s="145">
        <v>6.5</v>
      </c>
      <c r="O177" s="128" t="s">
        <v>490</v>
      </c>
      <c r="P177" s="145">
        <v>0</v>
      </c>
      <c r="Q177" s="254"/>
      <c r="R177" s="128"/>
      <c r="S177" s="128">
        <v>1029</v>
      </c>
      <c r="T177" s="136" t="s">
        <v>496</v>
      </c>
      <c r="U177" s="127"/>
      <c r="V177" s="127"/>
      <c r="X177" s="90">
        <v>18.9</v>
      </c>
      <c r="Y177" s="90">
        <v>9.7</v>
      </c>
      <c r="AH177" s="94">
        <f t="shared" si="20"/>
        <v>18.057388147749236</v>
      </c>
      <c r="AI177" s="94">
        <f t="shared" si="21"/>
        <v>15.977392985196072</v>
      </c>
      <c r="AJ177" s="94">
        <f t="shared" si="22"/>
        <v>14.459292985196072</v>
      </c>
      <c r="AK177" s="94">
        <f t="shared" si="23"/>
        <v>12.470836182389933</v>
      </c>
    </row>
    <row r="178" spans="1:37" ht="11.25">
      <c r="A178" s="29">
        <v>41809</v>
      </c>
      <c r="B178" s="130">
        <v>15.1</v>
      </c>
      <c r="C178" s="44">
        <v>13.8</v>
      </c>
      <c r="D178" s="154">
        <v>20.6</v>
      </c>
      <c r="E178" s="154">
        <v>13.6</v>
      </c>
      <c r="F178" s="119">
        <f t="shared" si="18"/>
        <v>17.1</v>
      </c>
      <c r="G178" s="119">
        <f t="shared" si="24"/>
        <v>85.88221722763693</v>
      </c>
      <c r="H178" s="112">
        <f t="shared" si="19"/>
        <v>12.756133570723012</v>
      </c>
      <c r="I178" s="153">
        <v>13.4</v>
      </c>
      <c r="J178" s="128">
        <v>7</v>
      </c>
      <c r="K178" s="128" t="s">
        <v>309</v>
      </c>
      <c r="L178" s="206" t="s">
        <v>321</v>
      </c>
      <c r="M178" s="128"/>
      <c r="N178" s="145">
        <v>10.2</v>
      </c>
      <c r="O178" s="128" t="s">
        <v>351</v>
      </c>
      <c r="P178" s="145">
        <v>0</v>
      </c>
      <c r="Q178" s="254"/>
      <c r="R178" s="128"/>
      <c r="S178" s="128">
        <v>1024.2</v>
      </c>
      <c r="T178" s="136" t="s">
        <v>452</v>
      </c>
      <c r="U178" s="127"/>
      <c r="V178" s="127"/>
      <c r="X178" s="90">
        <v>19.1</v>
      </c>
      <c r="Y178" s="90">
        <v>10</v>
      </c>
      <c r="AH178" s="94">
        <f t="shared" si="20"/>
        <v>17.154310910261028</v>
      </c>
      <c r="AI178" s="94">
        <f t="shared" si="21"/>
        <v>15.771202559854595</v>
      </c>
      <c r="AJ178" s="94">
        <f t="shared" si="22"/>
        <v>14.732502559854597</v>
      </c>
      <c r="AK178" s="94">
        <f t="shared" si="23"/>
        <v>12.756133570723012</v>
      </c>
    </row>
    <row r="179" spans="1:37" ht="11.25">
      <c r="A179" s="29">
        <v>41810</v>
      </c>
      <c r="B179" s="130">
        <v>15</v>
      </c>
      <c r="C179" s="44">
        <v>13.6</v>
      </c>
      <c r="D179" s="154">
        <v>24</v>
      </c>
      <c r="E179" s="154">
        <v>12.8</v>
      </c>
      <c r="F179" s="119">
        <f t="shared" si="18"/>
        <v>18.4</v>
      </c>
      <c r="G179" s="119">
        <f t="shared" si="24"/>
        <v>84.77194761360978</v>
      </c>
      <c r="H179" s="112">
        <f t="shared" si="19"/>
        <v>12.459735082477007</v>
      </c>
      <c r="I179" s="153">
        <v>12.8</v>
      </c>
      <c r="J179" s="128">
        <v>8</v>
      </c>
      <c r="K179" s="128" t="s">
        <v>422</v>
      </c>
      <c r="L179" s="128">
        <v>2</v>
      </c>
      <c r="M179" s="128"/>
      <c r="N179" s="145">
        <v>11</v>
      </c>
      <c r="O179" s="128" t="s">
        <v>15</v>
      </c>
      <c r="P179" s="145">
        <v>0</v>
      </c>
      <c r="Q179" s="254"/>
      <c r="R179" s="128"/>
      <c r="S179" s="128">
        <v>1023.6</v>
      </c>
      <c r="T179" s="136" t="s">
        <v>300</v>
      </c>
      <c r="U179" s="127"/>
      <c r="V179" s="127"/>
      <c r="X179" s="90">
        <v>18.9</v>
      </c>
      <c r="Y179" s="90">
        <v>10.2</v>
      </c>
      <c r="AH179" s="94">
        <f t="shared" si="20"/>
        <v>17.04426199146042</v>
      </c>
      <c r="AI179" s="94">
        <f t="shared" si="21"/>
        <v>15.567352846527232</v>
      </c>
      <c r="AJ179" s="94">
        <f t="shared" si="22"/>
        <v>14.448752846527231</v>
      </c>
      <c r="AK179" s="94">
        <f t="shared" si="23"/>
        <v>12.459735082477007</v>
      </c>
    </row>
    <row r="180" spans="1:37" ht="11.25">
      <c r="A180" s="29">
        <v>41811</v>
      </c>
      <c r="B180" s="130">
        <v>18</v>
      </c>
      <c r="C180" s="44">
        <v>14.6</v>
      </c>
      <c r="D180" s="154">
        <v>23.1</v>
      </c>
      <c r="E180" s="154">
        <v>8.2</v>
      </c>
      <c r="F180" s="119">
        <f t="shared" si="18"/>
        <v>15.65</v>
      </c>
      <c r="G180" s="119">
        <f t="shared" si="24"/>
        <v>67.34908402500929</v>
      </c>
      <c r="H180" s="112">
        <f t="shared" si="19"/>
        <v>11.864768769895077</v>
      </c>
      <c r="I180" s="153">
        <v>3.5</v>
      </c>
      <c r="J180" s="128">
        <v>3</v>
      </c>
      <c r="K180" s="128" t="s">
        <v>16</v>
      </c>
      <c r="L180" s="128">
        <v>4</v>
      </c>
      <c r="M180" s="128"/>
      <c r="N180" s="145">
        <v>11</v>
      </c>
      <c r="O180" s="128" t="s">
        <v>15</v>
      </c>
      <c r="P180" s="145">
        <v>0</v>
      </c>
      <c r="Q180" s="254"/>
      <c r="R180" s="128"/>
      <c r="S180" s="128">
        <v>1020.6</v>
      </c>
      <c r="T180" s="136" t="s">
        <v>10</v>
      </c>
      <c r="U180" s="127"/>
      <c r="V180" s="127"/>
      <c r="X180" s="90">
        <v>18.9</v>
      </c>
      <c r="Y180" s="90">
        <v>10.1</v>
      </c>
      <c r="AH180" s="94">
        <f t="shared" si="20"/>
        <v>20.629290169999656</v>
      </c>
      <c r="AI180" s="94">
        <f t="shared" si="21"/>
        <v>16.61023797035605</v>
      </c>
      <c r="AJ180" s="94">
        <f t="shared" si="22"/>
        <v>13.89363797035605</v>
      </c>
      <c r="AK180" s="94">
        <f t="shared" si="23"/>
        <v>11.864768769895077</v>
      </c>
    </row>
    <row r="181" spans="1:37" ht="11.25">
      <c r="A181" s="29">
        <v>41812</v>
      </c>
      <c r="B181" s="130">
        <v>17</v>
      </c>
      <c r="C181" s="44">
        <v>15.1</v>
      </c>
      <c r="D181" s="154">
        <v>26.1</v>
      </c>
      <c r="E181" s="154">
        <v>10.4</v>
      </c>
      <c r="F181" s="119">
        <f t="shared" si="18"/>
        <v>18.25</v>
      </c>
      <c r="G181" s="119">
        <f t="shared" si="24"/>
        <v>80.73590076653919</v>
      </c>
      <c r="H181" s="112">
        <f t="shared" si="19"/>
        <v>13.667813616332808</v>
      </c>
      <c r="I181" s="153">
        <v>6.2</v>
      </c>
      <c r="J181" s="128">
        <v>1</v>
      </c>
      <c r="K181" s="128" t="s">
        <v>15</v>
      </c>
      <c r="L181" s="128">
        <v>2</v>
      </c>
      <c r="M181" s="128"/>
      <c r="N181" s="145">
        <v>7.5</v>
      </c>
      <c r="O181" s="128" t="s">
        <v>422</v>
      </c>
      <c r="P181" s="145">
        <v>0</v>
      </c>
      <c r="Q181" s="254"/>
      <c r="R181" s="128"/>
      <c r="S181" s="128">
        <v>1022.5</v>
      </c>
      <c r="T181" s="136" t="s">
        <v>405</v>
      </c>
      <c r="U181" s="127"/>
      <c r="V181" s="127"/>
      <c r="X181" s="90">
        <v>19.2</v>
      </c>
      <c r="Y181" s="90">
        <v>10.3</v>
      </c>
      <c r="AH181" s="94">
        <f t="shared" si="20"/>
        <v>19.367110246872254</v>
      </c>
      <c r="AI181" s="94">
        <f t="shared" si="21"/>
        <v>17.154310910261028</v>
      </c>
      <c r="AJ181" s="94">
        <f t="shared" si="22"/>
        <v>15.636210910261028</v>
      </c>
      <c r="AK181" s="94">
        <f t="shared" si="23"/>
        <v>13.667813616332808</v>
      </c>
    </row>
    <row r="182" spans="1:37" ht="11.25">
      <c r="A182" s="29">
        <v>41813</v>
      </c>
      <c r="B182" s="130">
        <v>17</v>
      </c>
      <c r="C182" s="44">
        <v>15.6</v>
      </c>
      <c r="D182" s="154">
        <v>24.9</v>
      </c>
      <c r="E182" s="154">
        <v>12.8</v>
      </c>
      <c r="F182" s="119">
        <f t="shared" si="18"/>
        <v>18.85</v>
      </c>
      <c r="G182" s="119">
        <f t="shared" si="24"/>
        <v>85.68837743491268</v>
      </c>
      <c r="H182" s="112">
        <f t="shared" si="19"/>
        <v>14.586128747187988</v>
      </c>
      <c r="I182" s="153">
        <v>9.5</v>
      </c>
      <c r="J182" s="128">
        <v>3</v>
      </c>
      <c r="K182" s="128" t="s">
        <v>291</v>
      </c>
      <c r="L182" s="128">
        <v>2</v>
      </c>
      <c r="M182" s="128"/>
      <c r="N182" s="145">
        <v>11.6</v>
      </c>
      <c r="O182" s="128" t="s">
        <v>16</v>
      </c>
      <c r="P182" s="145">
        <v>0</v>
      </c>
      <c r="Q182" s="254"/>
      <c r="R182" s="128"/>
      <c r="S182" s="128">
        <v>1023.6</v>
      </c>
      <c r="T182" s="136" t="s">
        <v>441</v>
      </c>
      <c r="U182" s="127"/>
      <c r="V182" s="127"/>
      <c r="X182" s="90">
        <v>19</v>
      </c>
      <c r="Y182" s="90">
        <v>10.5</v>
      </c>
      <c r="AH182" s="94">
        <f t="shared" si="20"/>
        <v>19.367110246872254</v>
      </c>
      <c r="AI182" s="94">
        <f t="shared" si="21"/>
        <v>17.713962526575546</v>
      </c>
      <c r="AJ182" s="94">
        <f t="shared" si="22"/>
        <v>16.595362526575546</v>
      </c>
      <c r="AK182" s="94">
        <f t="shared" si="23"/>
        <v>14.586128747187988</v>
      </c>
    </row>
    <row r="183" spans="1:37" ht="11.25">
      <c r="A183" s="29">
        <v>41814</v>
      </c>
      <c r="B183" s="130">
        <v>18.3</v>
      </c>
      <c r="C183" s="44">
        <v>16.6</v>
      </c>
      <c r="D183" s="154">
        <v>22</v>
      </c>
      <c r="E183" s="154">
        <v>12.7</v>
      </c>
      <c r="F183" s="119">
        <f t="shared" si="18"/>
        <v>17.35</v>
      </c>
      <c r="G183" s="119">
        <f t="shared" si="24"/>
        <v>83.35763158297233</v>
      </c>
      <c r="H183" s="112">
        <f t="shared" si="19"/>
        <v>15.431165872085074</v>
      </c>
      <c r="I183" s="153">
        <v>10.1</v>
      </c>
      <c r="J183" s="128">
        <v>3</v>
      </c>
      <c r="K183" s="128" t="s">
        <v>16</v>
      </c>
      <c r="L183" s="128">
        <v>4</v>
      </c>
      <c r="M183" s="128"/>
      <c r="N183" s="145">
        <v>15</v>
      </c>
      <c r="O183" s="128" t="s">
        <v>16</v>
      </c>
      <c r="P183" s="145">
        <v>0</v>
      </c>
      <c r="Q183" s="254"/>
      <c r="R183" s="128"/>
      <c r="S183" s="128">
        <v>1021.3</v>
      </c>
      <c r="T183" s="136" t="s">
        <v>486</v>
      </c>
      <c r="U183" s="127"/>
      <c r="V183" s="127"/>
      <c r="X183" s="90">
        <v>19.1</v>
      </c>
      <c r="Y183" s="90">
        <v>10.5</v>
      </c>
      <c r="AH183" s="94">
        <f t="shared" si="20"/>
        <v>21.021735231055334</v>
      </c>
      <c r="AI183" s="94">
        <f t="shared" si="21"/>
        <v>18.881520606251</v>
      </c>
      <c r="AJ183" s="94">
        <f t="shared" si="22"/>
        <v>17.523220606251</v>
      </c>
      <c r="AK183" s="94">
        <f t="shared" si="23"/>
        <v>15.431165872085074</v>
      </c>
    </row>
    <row r="184" spans="1:37" ht="11.25">
      <c r="A184" s="29">
        <v>41815</v>
      </c>
      <c r="B184" s="130">
        <v>15.4</v>
      </c>
      <c r="C184" s="44">
        <v>12.5</v>
      </c>
      <c r="D184" s="154">
        <v>20.5</v>
      </c>
      <c r="E184" s="154">
        <v>7.8</v>
      </c>
      <c r="F184" s="119">
        <f t="shared" si="18"/>
        <v>14.15</v>
      </c>
      <c r="G184" s="119">
        <f t="shared" si="24"/>
        <v>69.58926270718574</v>
      </c>
      <c r="H184" s="112">
        <f t="shared" si="19"/>
        <v>9.873777777776771</v>
      </c>
      <c r="I184" s="153">
        <v>4.6</v>
      </c>
      <c r="J184" s="128">
        <v>4</v>
      </c>
      <c r="K184" s="128" t="s">
        <v>501</v>
      </c>
      <c r="L184" s="206" t="s">
        <v>321</v>
      </c>
      <c r="M184" s="128"/>
      <c r="N184" s="145">
        <v>13.6</v>
      </c>
      <c r="O184" s="128" t="s">
        <v>490</v>
      </c>
      <c r="P184" s="145">
        <v>0</v>
      </c>
      <c r="Q184" s="254"/>
      <c r="R184" s="128"/>
      <c r="S184" s="128">
        <v>1020.4</v>
      </c>
      <c r="T184" s="136" t="s">
        <v>357</v>
      </c>
      <c r="U184" s="127"/>
      <c r="V184" s="127"/>
      <c r="X184" s="90">
        <v>19.4</v>
      </c>
      <c r="Y184" s="90">
        <v>10.6</v>
      </c>
      <c r="AH184" s="94">
        <f t="shared" si="20"/>
        <v>17.48820841929759</v>
      </c>
      <c r="AI184" s="94">
        <f t="shared" si="21"/>
        <v>14.487015299685174</v>
      </c>
      <c r="AJ184" s="94">
        <f t="shared" si="22"/>
        <v>12.169915299685174</v>
      </c>
      <c r="AK184" s="94">
        <f t="shared" si="23"/>
        <v>9.873777777776771</v>
      </c>
    </row>
    <row r="185" spans="1:37" ht="11.25">
      <c r="A185" s="29">
        <v>41816</v>
      </c>
      <c r="B185" s="130">
        <v>16.3</v>
      </c>
      <c r="C185" s="44">
        <v>13.6</v>
      </c>
      <c r="D185" s="154">
        <v>19</v>
      </c>
      <c r="E185" s="154">
        <v>11.6</v>
      </c>
      <c r="F185" s="119">
        <f t="shared" si="18"/>
        <v>15.3</v>
      </c>
      <c r="G185" s="119">
        <f t="shared" si="24"/>
        <v>72.39141965686578</v>
      </c>
      <c r="H185" s="112">
        <f t="shared" si="19"/>
        <v>11.329181226193707</v>
      </c>
      <c r="I185" s="153">
        <v>10</v>
      </c>
      <c r="J185" s="128">
        <v>6</v>
      </c>
      <c r="K185" s="128" t="s">
        <v>352</v>
      </c>
      <c r="L185" s="128">
        <v>3</v>
      </c>
      <c r="M185" s="128"/>
      <c r="N185" s="145">
        <v>16.3</v>
      </c>
      <c r="O185" s="128" t="s">
        <v>490</v>
      </c>
      <c r="P185" s="145">
        <v>0.9</v>
      </c>
      <c r="Q185" s="254"/>
      <c r="R185" s="128"/>
      <c r="S185" s="128">
        <v>1016.9</v>
      </c>
      <c r="T185" s="136" t="s">
        <v>193</v>
      </c>
      <c r="U185" s="127"/>
      <c r="V185" s="127"/>
      <c r="X185" s="90">
        <v>19.5</v>
      </c>
      <c r="Y185" s="90">
        <v>10.6</v>
      </c>
      <c r="AH185" s="94">
        <f t="shared" si="20"/>
        <v>18.524367818852948</v>
      </c>
      <c r="AI185" s="94">
        <f t="shared" si="21"/>
        <v>15.567352846527232</v>
      </c>
      <c r="AJ185" s="94">
        <f t="shared" si="22"/>
        <v>13.41005284652723</v>
      </c>
      <c r="AK185" s="94">
        <f t="shared" si="23"/>
        <v>11.329181226193707</v>
      </c>
    </row>
    <row r="186" spans="1:37" ht="11.25">
      <c r="A186" s="29">
        <v>41817</v>
      </c>
      <c r="B186" s="130">
        <v>13</v>
      </c>
      <c r="C186" s="44">
        <v>12.5</v>
      </c>
      <c r="D186" s="154">
        <v>17.8</v>
      </c>
      <c r="E186" s="154">
        <v>11.5</v>
      </c>
      <c r="F186" s="119">
        <f t="shared" si="18"/>
        <v>14.65</v>
      </c>
      <c r="G186" s="119">
        <f t="shared" si="24"/>
        <v>94.10735410643109</v>
      </c>
      <c r="H186" s="112">
        <f t="shared" si="19"/>
        <v>12.07490148191205</v>
      </c>
      <c r="I186" s="153">
        <v>11</v>
      </c>
      <c r="J186" s="128">
        <v>8</v>
      </c>
      <c r="K186" s="128" t="s">
        <v>490</v>
      </c>
      <c r="L186" s="206" t="s">
        <v>431</v>
      </c>
      <c r="M186" s="128"/>
      <c r="N186" s="145">
        <v>15</v>
      </c>
      <c r="O186" s="128" t="s">
        <v>229</v>
      </c>
      <c r="P186" s="145">
        <v>15.4</v>
      </c>
      <c r="Q186" s="254"/>
      <c r="R186" s="128"/>
      <c r="S186" s="128">
        <v>1012.7</v>
      </c>
      <c r="T186" s="136" t="s">
        <v>466</v>
      </c>
      <c r="U186" s="127"/>
      <c r="V186" s="127"/>
      <c r="X186" s="90">
        <v>19.4</v>
      </c>
      <c r="Y186" s="90">
        <v>10.7</v>
      </c>
      <c r="AH186" s="94">
        <f t="shared" si="20"/>
        <v>14.96962212299885</v>
      </c>
      <c r="AI186" s="94">
        <f t="shared" si="21"/>
        <v>14.487015299685174</v>
      </c>
      <c r="AJ186" s="94">
        <f t="shared" si="22"/>
        <v>14.087515299685174</v>
      </c>
      <c r="AK186" s="94">
        <f t="shared" si="23"/>
        <v>12.07490148191205</v>
      </c>
    </row>
    <row r="187" spans="1:37" ht="11.25">
      <c r="A187" s="29">
        <v>41818</v>
      </c>
      <c r="B187" s="130">
        <v>11.4</v>
      </c>
      <c r="C187" s="44">
        <v>11.2</v>
      </c>
      <c r="D187" s="154">
        <v>15.9</v>
      </c>
      <c r="E187" s="154">
        <v>10.2</v>
      </c>
      <c r="F187" s="119">
        <f t="shared" si="18"/>
        <v>13.05</v>
      </c>
      <c r="G187" s="119">
        <f t="shared" si="24"/>
        <v>97.49665089165586</v>
      </c>
      <c r="H187" s="112">
        <f t="shared" si="19"/>
        <v>11.017903815594543</v>
      </c>
      <c r="I187" s="153">
        <v>10</v>
      </c>
      <c r="J187" s="128">
        <v>8</v>
      </c>
      <c r="K187" s="128" t="s">
        <v>352</v>
      </c>
      <c r="L187" s="128">
        <v>2</v>
      </c>
      <c r="M187" s="128"/>
      <c r="N187" s="145">
        <v>11</v>
      </c>
      <c r="O187" s="128" t="s">
        <v>352</v>
      </c>
      <c r="P187" s="145">
        <v>0.8</v>
      </c>
      <c r="Q187" s="254"/>
      <c r="R187" s="128"/>
      <c r="S187" s="128">
        <v>1011.5</v>
      </c>
      <c r="T187" s="136" t="s">
        <v>36</v>
      </c>
      <c r="U187" s="127"/>
      <c r="V187" s="127"/>
      <c r="X187" s="90">
        <v>19.9</v>
      </c>
      <c r="Y187" s="90">
        <v>10.9</v>
      </c>
      <c r="AH187" s="94">
        <f t="shared" si="20"/>
        <v>13.473134087977627</v>
      </c>
      <c r="AI187" s="94">
        <f t="shared" si="21"/>
        <v>13.295654505920231</v>
      </c>
      <c r="AJ187" s="94">
        <f t="shared" si="22"/>
        <v>13.13585450592023</v>
      </c>
      <c r="AK187" s="94">
        <f t="shared" si="23"/>
        <v>11.017903815594543</v>
      </c>
    </row>
    <row r="188" spans="1:37" ht="11.25">
      <c r="A188" s="29">
        <v>41819</v>
      </c>
      <c r="B188" s="130">
        <v>14.2</v>
      </c>
      <c r="C188" s="44">
        <v>12.4</v>
      </c>
      <c r="D188" s="154">
        <v>16.4</v>
      </c>
      <c r="E188" s="154">
        <v>8.5</v>
      </c>
      <c r="F188" s="119">
        <f t="shared" si="18"/>
        <v>12.45</v>
      </c>
      <c r="G188" s="119">
        <f t="shared" si="24"/>
        <v>80.03209310633704</v>
      </c>
      <c r="H188" s="112">
        <f t="shared" si="19"/>
        <v>10.808234598633907</v>
      </c>
      <c r="I188" s="153">
        <v>6.5</v>
      </c>
      <c r="J188" s="128">
        <v>7</v>
      </c>
      <c r="K188" s="128" t="s">
        <v>16</v>
      </c>
      <c r="L188" s="128">
        <v>4</v>
      </c>
      <c r="M188" s="128"/>
      <c r="N188" s="145">
        <v>10.2</v>
      </c>
      <c r="O188" s="128" t="s">
        <v>351</v>
      </c>
      <c r="P188" s="145">
        <v>0</v>
      </c>
      <c r="Q188" s="254"/>
      <c r="R188" s="128"/>
      <c r="S188" s="128">
        <v>1014.3</v>
      </c>
      <c r="T188" s="136" t="s">
        <v>207</v>
      </c>
      <c r="U188" s="127"/>
      <c r="V188" s="127"/>
      <c r="X188" s="90">
        <v>19.8</v>
      </c>
      <c r="Y188" s="90">
        <v>10.9</v>
      </c>
      <c r="AH188" s="94">
        <f t="shared" si="20"/>
        <v>16.185946976106578</v>
      </c>
      <c r="AI188" s="94">
        <f t="shared" si="21"/>
        <v>14.392152154059962</v>
      </c>
      <c r="AJ188" s="94">
        <f t="shared" si="22"/>
        <v>12.953952154059962</v>
      </c>
      <c r="AK188" s="94">
        <f t="shared" si="23"/>
        <v>10.808234598633907</v>
      </c>
    </row>
    <row r="189" spans="1:37" ht="12" thickBot="1">
      <c r="A189" s="167">
        <v>41820</v>
      </c>
      <c r="B189" s="220">
        <v>14.6</v>
      </c>
      <c r="C189" s="240">
        <v>13.2</v>
      </c>
      <c r="D189" s="221">
        <v>20.8</v>
      </c>
      <c r="E189" s="221">
        <v>8.3</v>
      </c>
      <c r="F189" s="170">
        <f t="shared" si="18"/>
        <v>14.55</v>
      </c>
      <c r="G189" s="170">
        <f t="shared" si="24"/>
        <v>84.57425511358352</v>
      </c>
      <c r="H189" s="171">
        <f t="shared" si="19"/>
        <v>12.032264100863491</v>
      </c>
      <c r="I189" s="222">
        <v>6.1</v>
      </c>
      <c r="J189" s="173">
        <v>6</v>
      </c>
      <c r="K189" s="173" t="s">
        <v>352</v>
      </c>
      <c r="L189" s="174" t="s">
        <v>169</v>
      </c>
      <c r="M189" s="173"/>
      <c r="N189" s="176">
        <v>12.3</v>
      </c>
      <c r="O189" s="173" t="s">
        <v>352</v>
      </c>
      <c r="P189" s="176">
        <v>0</v>
      </c>
      <c r="Q189" s="255"/>
      <c r="R189" s="173"/>
      <c r="S189" s="173">
        <v>1018.3</v>
      </c>
      <c r="T189" s="193" t="s">
        <v>55</v>
      </c>
      <c r="U189" s="175"/>
      <c r="V189" s="175"/>
      <c r="X189" s="90">
        <v>19.9</v>
      </c>
      <c r="Y189" s="90">
        <v>10.7</v>
      </c>
      <c r="AH189" s="94">
        <f t="shared" si="20"/>
        <v>16.61023797035605</v>
      </c>
      <c r="AI189" s="94">
        <f t="shared" si="21"/>
        <v>15.166585036022243</v>
      </c>
      <c r="AJ189" s="94">
        <f t="shared" si="22"/>
        <v>14.047985036022242</v>
      </c>
      <c r="AK189" s="94">
        <f t="shared" si="23"/>
        <v>12.032264100863491</v>
      </c>
    </row>
    <row r="190" spans="1:37" s="191" customFormat="1" ht="12" thickBot="1">
      <c r="A190" s="184">
        <v>41821</v>
      </c>
      <c r="B190" s="242">
        <v>16.4</v>
      </c>
      <c r="C190" s="277">
        <v>14.5</v>
      </c>
      <c r="D190" s="243">
        <v>21</v>
      </c>
      <c r="E190" s="243">
        <v>8.9</v>
      </c>
      <c r="F190" s="187">
        <f t="shared" si="18"/>
        <v>14.95</v>
      </c>
      <c r="G190" s="187">
        <f t="shared" si="24"/>
        <v>80.3806108875277</v>
      </c>
      <c r="H190" s="188">
        <f t="shared" si="19"/>
        <v>13.015861294354131</v>
      </c>
      <c r="I190" s="244">
        <v>6</v>
      </c>
      <c r="J190" s="194">
        <v>1</v>
      </c>
      <c r="K190" s="194" t="s">
        <v>490</v>
      </c>
      <c r="L190" s="194">
        <v>2</v>
      </c>
      <c r="M190" s="194"/>
      <c r="N190" s="245">
        <v>8.3</v>
      </c>
      <c r="O190" s="194" t="s">
        <v>352</v>
      </c>
      <c r="P190" s="245">
        <v>0</v>
      </c>
      <c r="Q190" s="252"/>
      <c r="R190" s="194"/>
      <c r="S190" s="194">
        <v>1021.5</v>
      </c>
      <c r="T190" s="246" t="s">
        <v>449</v>
      </c>
      <c r="U190" s="247"/>
      <c r="V190" s="247"/>
      <c r="X190" s="192">
        <v>20.1</v>
      </c>
      <c r="Y190" s="192">
        <v>11.2</v>
      </c>
      <c r="AH190" s="191">
        <f t="shared" si="20"/>
        <v>18.642754661927654</v>
      </c>
      <c r="AI190" s="191">
        <f t="shared" si="21"/>
        <v>16.503260083520495</v>
      </c>
      <c r="AJ190" s="191">
        <f t="shared" si="22"/>
        <v>14.985160083520496</v>
      </c>
      <c r="AK190" s="191">
        <f t="shared" si="23"/>
        <v>13.015861294354131</v>
      </c>
    </row>
    <row r="191" spans="1:37" ht="11.25">
      <c r="A191" s="179">
        <v>41822</v>
      </c>
      <c r="B191" s="197">
        <v>17.7</v>
      </c>
      <c r="C191" s="204">
        <v>15.6</v>
      </c>
      <c r="D191" s="202">
        <v>23.7</v>
      </c>
      <c r="E191" s="202">
        <v>7.6</v>
      </c>
      <c r="F191" s="119">
        <f t="shared" si="18"/>
        <v>15.649999999999999</v>
      </c>
      <c r="G191" s="119">
        <f t="shared" si="24"/>
        <v>79.21672123327309</v>
      </c>
      <c r="H191" s="112">
        <f t="shared" si="19"/>
        <v>14.056493821793755</v>
      </c>
      <c r="I191" s="181">
        <v>5.5</v>
      </c>
      <c r="J191" s="180">
        <v>3</v>
      </c>
      <c r="K191" s="180" t="s">
        <v>353</v>
      </c>
      <c r="L191" s="180">
        <v>2</v>
      </c>
      <c r="M191" s="180"/>
      <c r="N191" s="182">
        <v>13.6</v>
      </c>
      <c r="O191" s="180" t="s">
        <v>355</v>
      </c>
      <c r="P191" s="182">
        <v>0</v>
      </c>
      <c r="Q191" s="253"/>
      <c r="R191" s="180"/>
      <c r="S191" s="180">
        <v>1022.7</v>
      </c>
      <c r="T191" s="183" t="s">
        <v>21</v>
      </c>
      <c r="U191" s="224"/>
      <c r="V191" s="224"/>
      <c r="X191" s="90">
        <v>20.1</v>
      </c>
      <c r="Y191" s="90">
        <v>11.1</v>
      </c>
      <c r="AH191" s="94">
        <f t="shared" si="20"/>
        <v>20.243279798659454</v>
      </c>
      <c r="AI191" s="94">
        <f t="shared" si="21"/>
        <v>17.713962526575546</v>
      </c>
      <c r="AJ191" s="94">
        <f t="shared" si="22"/>
        <v>16.036062526575545</v>
      </c>
      <c r="AK191" s="94">
        <f t="shared" si="23"/>
        <v>14.056493821793755</v>
      </c>
    </row>
    <row r="192" spans="1:37" ht="11.25">
      <c r="A192" s="29">
        <v>41823</v>
      </c>
      <c r="B192" s="130">
        <v>19.3</v>
      </c>
      <c r="C192" s="44">
        <v>16.8</v>
      </c>
      <c r="D192" s="154">
        <v>23</v>
      </c>
      <c r="E192" s="154">
        <v>14.4</v>
      </c>
      <c r="F192" s="119">
        <f t="shared" si="18"/>
        <v>18.7</v>
      </c>
      <c r="G192" s="119">
        <f t="shared" si="24"/>
        <v>76.52972683969013</v>
      </c>
      <c r="H192" s="112">
        <f t="shared" si="19"/>
        <v>15.07384174814194</v>
      </c>
      <c r="I192" s="153">
        <v>11.9</v>
      </c>
      <c r="J192" s="128">
        <v>5</v>
      </c>
      <c r="K192" s="128" t="s">
        <v>355</v>
      </c>
      <c r="L192" s="128">
        <v>3</v>
      </c>
      <c r="M192" s="128"/>
      <c r="N192" s="145">
        <v>16.3</v>
      </c>
      <c r="O192" s="128" t="s">
        <v>422</v>
      </c>
      <c r="P192" s="145">
        <v>0</v>
      </c>
      <c r="Q192" s="254"/>
      <c r="R192" s="128"/>
      <c r="S192" s="128">
        <v>1019.3</v>
      </c>
      <c r="T192" s="136" t="s">
        <v>37</v>
      </c>
      <c r="U192" s="127"/>
      <c r="V192" s="127"/>
      <c r="X192" s="90">
        <v>20.1</v>
      </c>
      <c r="Y192" s="90">
        <v>11.3</v>
      </c>
      <c r="AH192" s="94">
        <f t="shared" si="20"/>
        <v>22.37753182360666</v>
      </c>
      <c r="AI192" s="94">
        <f t="shared" si="21"/>
        <v>19.122963978070903</v>
      </c>
      <c r="AJ192" s="94">
        <f t="shared" si="22"/>
        <v>17.125463978070904</v>
      </c>
      <c r="AK192" s="94">
        <f t="shared" si="23"/>
        <v>15.07384174814194</v>
      </c>
    </row>
    <row r="193" spans="1:37" ht="11.25">
      <c r="A193" s="29">
        <v>41824</v>
      </c>
      <c r="B193" s="130">
        <v>19.3</v>
      </c>
      <c r="C193" s="44">
        <v>16.8</v>
      </c>
      <c r="D193" s="154">
        <v>22.4</v>
      </c>
      <c r="E193" s="154">
        <v>13.5</v>
      </c>
      <c r="F193" s="119">
        <f t="shared" si="18"/>
        <v>17.95</v>
      </c>
      <c r="G193" s="119">
        <f t="shared" si="24"/>
        <v>76.52972683969013</v>
      </c>
      <c r="H193" s="112">
        <f t="shared" si="19"/>
        <v>15.07384174814194</v>
      </c>
      <c r="I193" s="153">
        <v>12.2</v>
      </c>
      <c r="J193" s="128">
        <v>5</v>
      </c>
      <c r="K193" s="128" t="s">
        <v>355</v>
      </c>
      <c r="L193" s="206" t="s">
        <v>273</v>
      </c>
      <c r="M193" s="128"/>
      <c r="N193" s="145">
        <v>19.2</v>
      </c>
      <c r="O193" s="128" t="s">
        <v>354</v>
      </c>
      <c r="P193" s="145">
        <v>12.4</v>
      </c>
      <c r="Q193" s="254"/>
      <c r="R193" s="128"/>
      <c r="S193" s="128">
        <v>1006.7</v>
      </c>
      <c r="T193" s="136" t="s">
        <v>5</v>
      </c>
      <c r="U193" s="127"/>
      <c r="V193" s="127"/>
      <c r="X193" s="90">
        <v>20</v>
      </c>
      <c r="Y193" s="90">
        <v>11.2</v>
      </c>
      <c r="AH193" s="94">
        <f t="shared" si="20"/>
        <v>22.37753182360666</v>
      </c>
      <c r="AI193" s="94">
        <f t="shared" si="21"/>
        <v>19.122963978070903</v>
      </c>
      <c r="AJ193" s="94">
        <f t="shared" si="22"/>
        <v>17.125463978070904</v>
      </c>
      <c r="AK193" s="94">
        <f t="shared" si="23"/>
        <v>15.07384174814194</v>
      </c>
    </row>
    <row r="194" spans="1:37" ht="11.25">
      <c r="A194" s="29">
        <v>41825</v>
      </c>
      <c r="B194" s="130">
        <v>13.8</v>
      </c>
      <c r="C194" s="44">
        <v>13.3</v>
      </c>
      <c r="D194" s="154">
        <v>20.8</v>
      </c>
      <c r="E194" s="154">
        <v>13.1</v>
      </c>
      <c r="F194" s="119">
        <f t="shared" si="18"/>
        <v>16.95</v>
      </c>
      <c r="G194" s="119">
        <f t="shared" si="24"/>
        <v>94.26305637391027</v>
      </c>
      <c r="H194" s="112">
        <f t="shared" si="19"/>
        <v>12.894279155518133</v>
      </c>
      <c r="I194" s="153">
        <v>13.2</v>
      </c>
      <c r="J194" s="128">
        <v>8</v>
      </c>
      <c r="K194" s="128" t="s">
        <v>16</v>
      </c>
      <c r="L194" s="128">
        <v>3</v>
      </c>
      <c r="M194" s="128"/>
      <c r="N194" s="145">
        <v>15</v>
      </c>
      <c r="O194" s="128" t="s">
        <v>422</v>
      </c>
      <c r="P194" s="145">
        <v>0</v>
      </c>
      <c r="Q194" s="254"/>
      <c r="R194" s="128"/>
      <c r="S194" s="128">
        <v>992.2</v>
      </c>
      <c r="T194" s="136" t="s">
        <v>387</v>
      </c>
      <c r="U194" s="127"/>
      <c r="V194" s="127"/>
      <c r="X194" s="90">
        <v>20.2</v>
      </c>
      <c r="Y194" s="90">
        <v>11.4</v>
      </c>
      <c r="AH194" s="94">
        <f t="shared" si="20"/>
        <v>15.771202559854595</v>
      </c>
      <c r="AI194" s="94">
        <f t="shared" si="21"/>
        <v>15.265917559839318</v>
      </c>
      <c r="AJ194" s="94">
        <f t="shared" si="22"/>
        <v>14.866417559839318</v>
      </c>
      <c r="AK194" s="94">
        <f t="shared" si="23"/>
        <v>12.894279155518133</v>
      </c>
    </row>
    <row r="195" spans="1:37" ht="11.25">
      <c r="A195" s="29">
        <v>41826</v>
      </c>
      <c r="B195" s="130">
        <v>16.1</v>
      </c>
      <c r="C195" s="44">
        <v>13.1</v>
      </c>
      <c r="D195" s="154">
        <v>21.1</v>
      </c>
      <c r="E195" s="154">
        <v>8.5</v>
      </c>
      <c r="F195" s="119">
        <f t="shared" si="18"/>
        <v>14.8</v>
      </c>
      <c r="G195" s="119">
        <f t="shared" si="24"/>
        <v>69.27894062620028</v>
      </c>
      <c r="H195" s="112">
        <f t="shared" si="19"/>
        <v>10.476672708219118</v>
      </c>
      <c r="I195" s="153">
        <v>5.9</v>
      </c>
      <c r="J195" s="128">
        <v>6</v>
      </c>
      <c r="K195" s="128" t="s">
        <v>422</v>
      </c>
      <c r="L195" s="128">
        <v>4</v>
      </c>
      <c r="M195" s="128"/>
      <c r="N195" s="145">
        <v>19.2</v>
      </c>
      <c r="O195" s="128" t="s">
        <v>422</v>
      </c>
      <c r="P195" s="259">
        <v>0</v>
      </c>
      <c r="Q195" s="254"/>
      <c r="R195" s="128"/>
      <c r="S195" s="128">
        <v>1004.1</v>
      </c>
      <c r="T195" s="136" t="s">
        <v>27</v>
      </c>
      <c r="U195" s="127"/>
      <c r="V195" s="127"/>
      <c r="X195" s="90">
        <v>20.3</v>
      </c>
      <c r="Y195" s="90">
        <v>11.3</v>
      </c>
      <c r="AH195" s="94">
        <f t="shared" si="20"/>
        <v>18.289570683885234</v>
      </c>
      <c r="AI195" s="94">
        <f t="shared" si="21"/>
        <v>15.067820814875786</v>
      </c>
      <c r="AJ195" s="94">
        <f t="shared" si="22"/>
        <v>12.670820814875784</v>
      </c>
      <c r="AK195" s="94">
        <f t="shared" si="23"/>
        <v>10.476672708219118</v>
      </c>
    </row>
    <row r="196" spans="1:37" ht="11.25">
      <c r="A196" s="29">
        <v>41827</v>
      </c>
      <c r="B196" s="130">
        <v>17</v>
      </c>
      <c r="C196" s="44">
        <v>15</v>
      </c>
      <c r="D196" s="154">
        <v>20.2</v>
      </c>
      <c r="E196" s="154">
        <v>8.1</v>
      </c>
      <c r="F196" s="119">
        <f t="shared" si="18"/>
        <v>14.149999999999999</v>
      </c>
      <c r="G196" s="119">
        <f t="shared" si="24"/>
        <v>79.75511986335162</v>
      </c>
      <c r="H196" s="112">
        <f t="shared" si="19"/>
        <v>13.480104193505271</v>
      </c>
      <c r="I196" s="153">
        <v>5.5</v>
      </c>
      <c r="J196" s="128">
        <v>4</v>
      </c>
      <c r="K196" s="128" t="s">
        <v>353</v>
      </c>
      <c r="L196" s="206" t="s">
        <v>169</v>
      </c>
      <c r="M196" s="128"/>
      <c r="N196" s="145">
        <v>13.6</v>
      </c>
      <c r="O196" s="128" t="s">
        <v>422</v>
      </c>
      <c r="P196" s="145">
        <v>0.2</v>
      </c>
      <c r="Q196" s="254"/>
      <c r="R196" s="128"/>
      <c r="S196" s="128">
        <v>1014.7</v>
      </c>
      <c r="T196" s="136" t="s">
        <v>53</v>
      </c>
      <c r="U196" s="127"/>
      <c r="V196" s="127"/>
      <c r="X196" s="90">
        <v>20.3</v>
      </c>
      <c r="Y196" s="90">
        <v>11.4</v>
      </c>
      <c r="AH196" s="94">
        <f t="shared" si="20"/>
        <v>19.367110246872254</v>
      </c>
      <c r="AI196" s="94">
        <f t="shared" si="21"/>
        <v>17.04426199146042</v>
      </c>
      <c r="AJ196" s="94">
        <f t="shared" si="22"/>
        <v>15.44626199146042</v>
      </c>
      <c r="AK196" s="94">
        <f t="shared" si="23"/>
        <v>13.480104193505271</v>
      </c>
    </row>
    <row r="197" spans="1:37" ht="11.25">
      <c r="A197" s="29">
        <v>41828</v>
      </c>
      <c r="B197" s="130">
        <v>17</v>
      </c>
      <c r="C197" s="44">
        <v>14.5</v>
      </c>
      <c r="D197" s="154">
        <v>19.8</v>
      </c>
      <c r="E197" s="154">
        <v>9</v>
      </c>
      <c r="F197" s="119">
        <f t="shared" si="18"/>
        <v>14.4</v>
      </c>
      <c r="G197" s="119">
        <f t="shared" si="24"/>
        <v>74.89893896722741</v>
      </c>
      <c r="H197" s="112">
        <f t="shared" si="19"/>
        <v>12.51969169090216</v>
      </c>
      <c r="I197" s="153">
        <v>7.4</v>
      </c>
      <c r="J197" s="237">
        <v>4</v>
      </c>
      <c r="K197" s="128" t="s">
        <v>15</v>
      </c>
      <c r="L197" s="128">
        <v>3</v>
      </c>
      <c r="M197" s="128"/>
      <c r="N197" s="145">
        <v>12.3</v>
      </c>
      <c r="O197" s="128" t="s">
        <v>355</v>
      </c>
      <c r="P197" s="259">
        <v>9.7</v>
      </c>
      <c r="Q197" s="254"/>
      <c r="R197" s="128"/>
      <c r="S197" s="128">
        <v>1015.9</v>
      </c>
      <c r="T197" s="136" t="s">
        <v>1</v>
      </c>
      <c r="U197" s="127"/>
      <c r="V197" s="127"/>
      <c r="X197" s="90">
        <v>20.3</v>
      </c>
      <c r="Y197" s="90">
        <v>11.3</v>
      </c>
      <c r="AH197" s="94">
        <f t="shared" si="20"/>
        <v>19.367110246872254</v>
      </c>
      <c r="AI197" s="94">
        <f t="shared" si="21"/>
        <v>16.503260083520495</v>
      </c>
      <c r="AJ197" s="94">
        <f t="shared" si="22"/>
        <v>14.505760083520494</v>
      </c>
      <c r="AK197" s="94">
        <f t="shared" si="23"/>
        <v>12.51969169090216</v>
      </c>
    </row>
    <row r="198" spans="1:37" ht="11.25">
      <c r="A198" s="29">
        <v>41829</v>
      </c>
      <c r="B198" s="130">
        <v>16.9</v>
      </c>
      <c r="C198" s="44">
        <v>14.8</v>
      </c>
      <c r="D198" s="154">
        <v>21.7</v>
      </c>
      <c r="E198" s="154">
        <v>9.6</v>
      </c>
      <c r="F198" s="119">
        <f t="shared" si="18"/>
        <v>15.649999999999999</v>
      </c>
      <c r="G198" s="119">
        <f t="shared" si="24"/>
        <v>78.71322200105337</v>
      </c>
      <c r="H198" s="112">
        <f t="shared" si="19"/>
        <v>13.18134909447776</v>
      </c>
      <c r="I198" s="153">
        <v>7.2</v>
      </c>
      <c r="J198" s="128">
        <v>4</v>
      </c>
      <c r="K198" s="128" t="s">
        <v>501</v>
      </c>
      <c r="L198" s="128">
        <v>4</v>
      </c>
      <c r="M198" s="128"/>
      <c r="N198" s="145">
        <v>19.2</v>
      </c>
      <c r="O198" s="128" t="s">
        <v>309</v>
      </c>
      <c r="P198" s="145">
        <v>0</v>
      </c>
      <c r="Q198" s="254"/>
      <c r="R198" s="128"/>
      <c r="S198" s="128">
        <v>1020.7</v>
      </c>
      <c r="T198" s="136" t="s">
        <v>284</v>
      </c>
      <c r="U198" s="127"/>
      <c r="V198" s="127"/>
      <c r="X198" s="90">
        <v>20.1</v>
      </c>
      <c r="Y198" s="90">
        <v>11.6</v>
      </c>
      <c r="AH198" s="94">
        <f t="shared" si="20"/>
        <v>19.24469765091116</v>
      </c>
      <c r="AI198" s="94">
        <f t="shared" si="21"/>
        <v>16.8260215853932</v>
      </c>
      <c r="AJ198" s="94">
        <f t="shared" si="22"/>
        <v>15.148121585393202</v>
      </c>
      <c r="AK198" s="94">
        <f t="shared" si="23"/>
        <v>13.18134909447776</v>
      </c>
    </row>
    <row r="199" spans="1:37" ht="11.25">
      <c r="A199" s="29">
        <v>41830</v>
      </c>
      <c r="B199" s="130">
        <v>18.2</v>
      </c>
      <c r="C199" s="44">
        <v>14.4</v>
      </c>
      <c r="D199" s="154">
        <v>24.1</v>
      </c>
      <c r="E199" s="154">
        <v>11.7</v>
      </c>
      <c r="F199" s="119">
        <f t="shared" si="18"/>
        <v>17.9</v>
      </c>
      <c r="G199" s="119">
        <f t="shared" si="24"/>
        <v>63.95672508237078</v>
      </c>
      <c r="H199" s="112">
        <f t="shared" si="19"/>
        <v>11.27355616744053</v>
      </c>
      <c r="I199" s="153">
        <v>11.4</v>
      </c>
      <c r="J199" s="128">
        <v>2</v>
      </c>
      <c r="K199" s="128" t="s">
        <v>16</v>
      </c>
      <c r="L199" s="128">
        <v>4</v>
      </c>
      <c r="M199" s="128"/>
      <c r="N199" s="145">
        <v>17.9</v>
      </c>
      <c r="O199" s="128" t="s">
        <v>501</v>
      </c>
      <c r="P199" s="145">
        <v>0</v>
      </c>
      <c r="Q199" s="254"/>
      <c r="R199" s="128"/>
      <c r="S199" s="128">
        <v>1019.9</v>
      </c>
      <c r="T199" s="136" t="s">
        <v>278</v>
      </c>
      <c r="U199" s="127"/>
      <c r="V199" s="127"/>
      <c r="X199" s="90">
        <v>20.2</v>
      </c>
      <c r="Y199" s="90">
        <v>11.4</v>
      </c>
      <c r="AH199" s="94">
        <f t="shared" si="20"/>
        <v>20.890199660830618</v>
      </c>
      <c r="AI199" s="94">
        <f t="shared" si="21"/>
        <v>16.39688756623579</v>
      </c>
      <c r="AJ199" s="94">
        <f t="shared" si="22"/>
        <v>13.360687566235791</v>
      </c>
      <c r="AK199" s="94">
        <f t="shared" si="23"/>
        <v>11.27355616744053</v>
      </c>
    </row>
    <row r="200" spans="1:37" ht="11.25">
      <c r="A200" s="29">
        <v>41831</v>
      </c>
      <c r="B200" s="130">
        <v>15</v>
      </c>
      <c r="C200" s="44">
        <v>13.8</v>
      </c>
      <c r="D200" s="154">
        <v>22.2</v>
      </c>
      <c r="E200" s="154">
        <v>9.7</v>
      </c>
      <c r="F200" s="119">
        <f t="shared" si="18"/>
        <v>15.95</v>
      </c>
      <c r="G200" s="119">
        <f t="shared" si="24"/>
        <v>86.90550853581082</v>
      </c>
      <c r="H200" s="112">
        <f t="shared" si="19"/>
        <v>12.838689842578567</v>
      </c>
      <c r="I200" s="153">
        <v>7.1</v>
      </c>
      <c r="J200" s="128">
        <v>7</v>
      </c>
      <c r="K200" s="128" t="s">
        <v>309</v>
      </c>
      <c r="L200" s="128">
        <v>2</v>
      </c>
      <c r="M200" s="128"/>
      <c r="N200" s="145">
        <v>8.3</v>
      </c>
      <c r="O200" s="128" t="s">
        <v>309</v>
      </c>
      <c r="P200" s="145">
        <v>0</v>
      </c>
      <c r="Q200" s="254"/>
      <c r="R200" s="128"/>
      <c r="S200" s="128">
        <v>1019.9</v>
      </c>
      <c r="T200" s="136" t="s">
        <v>142</v>
      </c>
      <c r="U200" s="127"/>
      <c r="V200" s="127"/>
      <c r="X200" s="90">
        <v>20.8</v>
      </c>
      <c r="Y200" s="90">
        <v>11.5</v>
      </c>
      <c r="AH200" s="94">
        <f t="shared" si="20"/>
        <v>17.04426199146042</v>
      </c>
      <c r="AI200" s="94">
        <f t="shared" si="21"/>
        <v>15.771202559854595</v>
      </c>
      <c r="AJ200" s="94">
        <f t="shared" si="22"/>
        <v>14.812402559854595</v>
      </c>
      <c r="AK200" s="94">
        <f t="shared" si="23"/>
        <v>12.838689842578567</v>
      </c>
    </row>
    <row r="201" spans="1:37" ht="11.25">
      <c r="A201" s="29">
        <v>41832</v>
      </c>
      <c r="B201" s="130">
        <v>18.8</v>
      </c>
      <c r="C201" s="44">
        <v>16.6</v>
      </c>
      <c r="D201" s="154">
        <v>25.8</v>
      </c>
      <c r="E201" s="154">
        <v>12.5</v>
      </c>
      <c r="F201" s="119">
        <f aca="true" t="shared" si="25" ref="F201:F264">AVERAGE(D201:E201)</f>
        <v>19.15</v>
      </c>
      <c r="G201" s="119">
        <f t="shared" si="24"/>
        <v>78.9462377556565</v>
      </c>
      <c r="H201" s="112">
        <f aca="true" t="shared" si="26" ref="H201:H264">AK201</f>
        <v>15.072259628533736</v>
      </c>
      <c r="I201" s="153">
        <v>10.4</v>
      </c>
      <c r="J201" s="128">
        <v>3</v>
      </c>
      <c r="K201" s="128" t="s">
        <v>353</v>
      </c>
      <c r="L201" s="128">
        <v>2</v>
      </c>
      <c r="M201" s="128"/>
      <c r="N201" s="145">
        <v>12.3</v>
      </c>
      <c r="O201" s="128" t="s">
        <v>422</v>
      </c>
      <c r="P201" s="259">
        <v>0.4</v>
      </c>
      <c r="Q201" s="254"/>
      <c r="R201" s="128"/>
      <c r="S201" s="128">
        <v>1015.4</v>
      </c>
      <c r="T201" s="136" t="s">
        <v>378</v>
      </c>
      <c r="U201" s="127"/>
      <c r="V201" s="127"/>
      <c r="X201" s="90">
        <v>20.8</v>
      </c>
      <c r="Y201" s="90">
        <v>11.8</v>
      </c>
      <c r="AH201" s="94">
        <f aca="true" t="shared" si="27" ref="AH201:AH264">6.107*EXP(17.38*(B201/(239+B201)))</f>
        <v>21.690356745371425</v>
      </c>
      <c r="AI201" s="94">
        <f aca="true" t="shared" si="28" ref="AI201:AI264">IF(W201&gt;=0,6.107*EXP(17.38*(C201/(239+C201))),6.107*EXP(22.44*(C201/(272.4+C201))))</f>
        <v>18.881520606251</v>
      </c>
      <c r="AJ201" s="94">
        <f aca="true" t="shared" si="29" ref="AJ201:AJ264">IF(C201&gt;=0,AI201-(0.000799*1000*(B201-C201)),AI201-(0.00072*1000*(B201-C201)))</f>
        <v>17.123720606251002</v>
      </c>
      <c r="AK201" s="94">
        <f aca="true" t="shared" si="30" ref="AK201:AK264">239*LN(AJ201/6.107)/(17.38-LN(AJ201/6.107))</f>
        <v>15.072259628533736</v>
      </c>
    </row>
    <row r="202" spans="1:37" ht="11.25">
      <c r="A202" s="29">
        <v>41833</v>
      </c>
      <c r="B202" s="130">
        <v>16.9</v>
      </c>
      <c r="C202" s="44">
        <v>15.9</v>
      </c>
      <c r="D202" s="154">
        <v>20.9</v>
      </c>
      <c r="E202" s="154">
        <v>16.2</v>
      </c>
      <c r="F202" s="119">
        <f t="shared" si="25"/>
        <v>18.549999999999997</v>
      </c>
      <c r="G202" s="119">
        <f t="shared" si="24"/>
        <v>89.6786660970593</v>
      </c>
      <c r="H202" s="112">
        <f t="shared" si="26"/>
        <v>15.194056913681395</v>
      </c>
      <c r="I202" s="153">
        <v>15.9</v>
      </c>
      <c r="J202" s="128">
        <v>7</v>
      </c>
      <c r="K202" s="128" t="s">
        <v>16</v>
      </c>
      <c r="L202" s="128">
        <v>3</v>
      </c>
      <c r="M202" s="128"/>
      <c r="N202" s="145">
        <v>15</v>
      </c>
      <c r="O202" s="128" t="s">
        <v>15</v>
      </c>
      <c r="P202" s="145">
        <v>0</v>
      </c>
      <c r="Q202" s="254"/>
      <c r="R202" s="128"/>
      <c r="S202" s="128">
        <v>1007.9</v>
      </c>
      <c r="T202" s="136" t="s">
        <v>150</v>
      </c>
      <c r="U202" s="127"/>
      <c r="V202" s="127"/>
      <c r="X202" s="90">
        <v>20.8</v>
      </c>
      <c r="Y202" s="90">
        <v>11.8</v>
      </c>
      <c r="AH202" s="94">
        <f t="shared" si="27"/>
        <v>19.24469765091116</v>
      </c>
      <c r="AI202" s="94">
        <f t="shared" si="28"/>
        <v>18.057388147749236</v>
      </c>
      <c r="AJ202" s="94">
        <f t="shared" si="29"/>
        <v>17.258388147749237</v>
      </c>
      <c r="AK202" s="94">
        <f t="shared" si="30"/>
        <v>15.194056913681395</v>
      </c>
    </row>
    <row r="203" spans="1:37" ht="11.25">
      <c r="A203" s="29">
        <v>41834</v>
      </c>
      <c r="B203" s="130">
        <v>16.1</v>
      </c>
      <c r="C203" s="44">
        <v>14</v>
      </c>
      <c r="D203" s="154">
        <v>22.3</v>
      </c>
      <c r="E203" s="154">
        <v>7.6</v>
      </c>
      <c r="F203" s="119">
        <f t="shared" si="25"/>
        <v>14.95</v>
      </c>
      <c r="G203" s="119">
        <f t="shared" si="24"/>
        <v>78.18386353811584</v>
      </c>
      <c r="H203" s="112">
        <f t="shared" si="26"/>
        <v>12.301762434864646</v>
      </c>
      <c r="I203" s="153">
        <v>5.1</v>
      </c>
      <c r="J203" s="128">
        <v>3</v>
      </c>
      <c r="K203" s="128" t="s">
        <v>422</v>
      </c>
      <c r="L203" s="128">
        <v>3</v>
      </c>
      <c r="M203" s="128"/>
      <c r="N203" s="145">
        <v>21</v>
      </c>
      <c r="O203" s="128" t="s">
        <v>15</v>
      </c>
      <c r="P203" s="145">
        <v>0.2</v>
      </c>
      <c r="Q203" s="254"/>
      <c r="R203" s="128"/>
      <c r="S203" s="128">
        <v>1013.9</v>
      </c>
      <c r="T203" s="136" t="s">
        <v>69</v>
      </c>
      <c r="U203" s="127"/>
      <c r="V203" s="127"/>
      <c r="X203" s="90">
        <v>20.5</v>
      </c>
      <c r="Y203" s="90">
        <v>12</v>
      </c>
      <c r="AH203" s="94">
        <f t="shared" si="27"/>
        <v>18.289570683885234</v>
      </c>
      <c r="AI203" s="94">
        <f t="shared" si="28"/>
        <v>15.977392985196072</v>
      </c>
      <c r="AJ203" s="94">
        <f t="shared" si="29"/>
        <v>14.299492985196071</v>
      </c>
      <c r="AK203" s="94">
        <f t="shared" si="30"/>
        <v>12.301762434864646</v>
      </c>
    </row>
    <row r="204" spans="1:37" ht="11.25">
      <c r="A204" s="29">
        <v>41835</v>
      </c>
      <c r="B204" s="130">
        <v>17.1</v>
      </c>
      <c r="C204" s="44">
        <v>14.6</v>
      </c>
      <c r="D204" s="154">
        <v>22.2</v>
      </c>
      <c r="E204" s="154">
        <v>13.9</v>
      </c>
      <c r="F204" s="119">
        <f t="shared" si="25"/>
        <v>18.05</v>
      </c>
      <c r="G204" s="119">
        <f t="shared" si="24"/>
        <v>74.97477828115522</v>
      </c>
      <c r="H204" s="112">
        <f t="shared" si="26"/>
        <v>12.631647484915952</v>
      </c>
      <c r="I204" s="153">
        <v>13</v>
      </c>
      <c r="J204" s="128">
        <v>7</v>
      </c>
      <c r="K204" s="128" t="s">
        <v>16</v>
      </c>
      <c r="L204" s="128">
        <v>4</v>
      </c>
      <c r="M204" s="128"/>
      <c r="N204" s="145">
        <v>16.3</v>
      </c>
      <c r="O204" s="128" t="s">
        <v>309</v>
      </c>
      <c r="P204" s="145">
        <v>0</v>
      </c>
      <c r="Q204" s="254"/>
      <c r="R204" s="128"/>
      <c r="S204" s="128">
        <v>1019</v>
      </c>
      <c r="T204" s="136" t="s">
        <v>464</v>
      </c>
      <c r="U204" s="127"/>
      <c r="V204" s="127"/>
      <c r="X204" s="90">
        <v>20.3</v>
      </c>
      <c r="Y204" s="90">
        <v>11.8</v>
      </c>
      <c r="AH204" s="94">
        <f t="shared" si="27"/>
        <v>19.490204980077856</v>
      </c>
      <c r="AI204" s="94">
        <f t="shared" si="28"/>
        <v>16.61023797035605</v>
      </c>
      <c r="AJ204" s="94">
        <f t="shared" si="29"/>
        <v>14.612737970356047</v>
      </c>
      <c r="AK204" s="94">
        <f t="shared" si="30"/>
        <v>12.631647484915952</v>
      </c>
    </row>
    <row r="205" spans="1:37" ht="11.25">
      <c r="A205" s="29">
        <v>41836</v>
      </c>
      <c r="B205" s="130">
        <v>19.7</v>
      </c>
      <c r="C205" s="44">
        <v>16.8</v>
      </c>
      <c r="D205" s="154">
        <v>24</v>
      </c>
      <c r="E205" s="154">
        <v>9.6</v>
      </c>
      <c r="F205" s="119">
        <f t="shared" si="25"/>
        <v>16.8</v>
      </c>
      <c r="G205" s="119">
        <f t="shared" si="24"/>
        <v>73.25714160640405</v>
      </c>
      <c r="H205" s="112">
        <f t="shared" si="26"/>
        <v>14.781412474955223</v>
      </c>
      <c r="I205" s="153">
        <v>6.6</v>
      </c>
      <c r="J205" s="128">
        <v>4</v>
      </c>
      <c r="K205" s="128" t="s">
        <v>355</v>
      </c>
      <c r="L205" s="128">
        <v>3</v>
      </c>
      <c r="M205" s="128"/>
      <c r="N205" s="145">
        <v>16.3</v>
      </c>
      <c r="O205" s="128" t="s">
        <v>422</v>
      </c>
      <c r="P205" s="145">
        <v>1.6</v>
      </c>
      <c r="Q205" s="254"/>
      <c r="R205" s="128"/>
      <c r="S205" s="128">
        <v>1020.4</v>
      </c>
      <c r="T205" s="136" t="s">
        <v>313</v>
      </c>
      <c r="U205" s="127"/>
      <c r="V205" s="127"/>
      <c r="X205" s="90">
        <v>20.2</v>
      </c>
      <c r="Y205" s="90">
        <v>11.8</v>
      </c>
      <c r="AH205" s="94">
        <f t="shared" si="27"/>
        <v>22.94092235862197</v>
      </c>
      <c r="AI205" s="94">
        <f t="shared" si="28"/>
        <v>19.122963978070903</v>
      </c>
      <c r="AJ205" s="94">
        <f t="shared" si="29"/>
        <v>16.805863978070903</v>
      </c>
      <c r="AK205" s="94">
        <f t="shared" si="30"/>
        <v>14.781412474955223</v>
      </c>
    </row>
    <row r="206" spans="1:37" ht="11.25">
      <c r="A206" s="29">
        <v>41837</v>
      </c>
      <c r="B206" s="130">
        <v>18</v>
      </c>
      <c r="C206" s="44">
        <v>16.4</v>
      </c>
      <c r="D206" s="154">
        <v>27</v>
      </c>
      <c r="E206" s="154">
        <v>11.1</v>
      </c>
      <c r="F206" s="119">
        <f t="shared" si="25"/>
        <v>19.05</v>
      </c>
      <c r="G206" s="119">
        <f t="shared" si="24"/>
        <v>84.17330174152056</v>
      </c>
      <c r="H206" s="112">
        <f t="shared" si="26"/>
        <v>15.289311162188111</v>
      </c>
      <c r="I206" s="153">
        <v>7.8</v>
      </c>
      <c r="J206" s="128">
        <v>2</v>
      </c>
      <c r="K206" s="128" t="s">
        <v>353</v>
      </c>
      <c r="L206" s="128">
        <v>3</v>
      </c>
      <c r="M206" s="128"/>
      <c r="N206" s="145">
        <v>12.3</v>
      </c>
      <c r="O206" s="128" t="s">
        <v>353</v>
      </c>
      <c r="P206" s="145">
        <v>2</v>
      </c>
      <c r="Q206" s="254"/>
      <c r="R206" s="128"/>
      <c r="S206" s="128">
        <v>1022.7</v>
      </c>
      <c r="T206" s="136" t="s">
        <v>183</v>
      </c>
      <c r="U206" s="127"/>
      <c r="V206" s="127"/>
      <c r="X206" s="90">
        <v>20.3</v>
      </c>
      <c r="Y206" s="90">
        <v>11.6</v>
      </c>
      <c r="AH206" s="94">
        <f t="shared" si="27"/>
        <v>20.629290169999656</v>
      </c>
      <c r="AI206" s="94">
        <f t="shared" si="28"/>
        <v>18.642754661927654</v>
      </c>
      <c r="AJ206" s="94">
        <f t="shared" si="29"/>
        <v>17.364354661927653</v>
      </c>
      <c r="AK206" s="94">
        <f t="shared" si="30"/>
        <v>15.289311162188111</v>
      </c>
    </row>
    <row r="207" spans="1:37" ht="11.25">
      <c r="A207" s="29">
        <v>41838</v>
      </c>
      <c r="B207" s="130">
        <v>17.8</v>
      </c>
      <c r="C207" s="44">
        <v>17.4</v>
      </c>
      <c r="D207" s="154">
        <v>29</v>
      </c>
      <c r="E207" s="154">
        <v>14.9</v>
      </c>
      <c r="F207" s="119">
        <f t="shared" si="25"/>
        <v>21.95</v>
      </c>
      <c r="G207" s="119">
        <f t="shared" si="24"/>
        <v>95.93924488151569</v>
      </c>
      <c r="H207" s="112">
        <f t="shared" si="26"/>
        <v>17.143539938994948</v>
      </c>
      <c r="I207" s="153">
        <v>14.5</v>
      </c>
      <c r="J207" s="128">
        <v>7</v>
      </c>
      <c r="K207" s="128" t="s">
        <v>351</v>
      </c>
      <c r="L207" s="128">
        <v>4</v>
      </c>
      <c r="M207" s="128"/>
      <c r="N207" s="145">
        <v>16.3</v>
      </c>
      <c r="O207" s="128" t="s">
        <v>490</v>
      </c>
      <c r="P207" s="145">
        <v>10.9</v>
      </c>
      <c r="Q207" s="254"/>
      <c r="R207" s="128"/>
      <c r="S207" s="128">
        <v>1013.8</v>
      </c>
      <c r="T207" s="136" t="s">
        <v>135</v>
      </c>
      <c r="U207" s="127"/>
      <c r="V207" s="127"/>
      <c r="X207" s="90">
        <v>20.4</v>
      </c>
      <c r="Y207" s="90">
        <v>11.9</v>
      </c>
      <c r="AH207" s="94">
        <f t="shared" si="27"/>
        <v>20.371240520305903</v>
      </c>
      <c r="AI207" s="94">
        <f t="shared" si="28"/>
        <v>19.863614328178834</v>
      </c>
      <c r="AJ207" s="94">
        <f t="shared" si="29"/>
        <v>19.544014328178832</v>
      </c>
      <c r="AK207" s="94">
        <f t="shared" si="30"/>
        <v>17.143539938994948</v>
      </c>
    </row>
    <row r="208" spans="1:37" ht="11.25">
      <c r="A208" s="29">
        <v>41839</v>
      </c>
      <c r="B208" s="130">
        <v>18.4</v>
      </c>
      <c r="C208" s="44">
        <v>18</v>
      </c>
      <c r="D208" s="154">
        <v>22.4</v>
      </c>
      <c r="E208" s="154">
        <v>17.2</v>
      </c>
      <c r="F208" s="119">
        <f t="shared" si="25"/>
        <v>19.799999999999997</v>
      </c>
      <c r="G208" s="119">
        <f t="shared" si="24"/>
        <v>96.0087650383733</v>
      </c>
      <c r="H208" s="112">
        <f t="shared" si="26"/>
        <v>17.751967952129785</v>
      </c>
      <c r="I208" s="153">
        <v>15.5</v>
      </c>
      <c r="J208" s="128">
        <v>7</v>
      </c>
      <c r="K208" s="128" t="s">
        <v>490</v>
      </c>
      <c r="L208" s="128">
        <v>4</v>
      </c>
      <c r="M208" s="128"/>
      <c r="N208" s="145">
        <v>11</v>
      </c>
      <c r="O208" s="128" t="s">
        <v>353</v>
      </c>
      <c r="P208" s="259">
        <v>3.1</v>
      </c>
      <c r="Q208" s="254"/>
      <c r="R208" s="128"/>
      <c r="S208" s="128">
        <v>1009.9</v>
      </c>
      <c r="T208" s="136" t="s">
        <v>503</v>
      </c>
      <c r="U208" s="127"/>
      <c r="V208" s="127"/>
      <c r="X208" s="90">
        <v>20.6</v>
      </c>
      <c r="Y208" s="90">
        <v>12</v>
      </c>
      <c r="AH208" s="94">
        <f t="shared" si="27"/>
        <v>21.153995848068842</v>
      </c>
      <c r="AI208" s="94">
        <f t="shared" si="28"/>
        <v>20.629290169999656</v>
      </c>
      <c r="AJ208" s="94">
        <f t="shared" si="29"/>
        <v>20.30969016999966</v>
      </c>
      <c r="AK208" s="94">
        <f t="shared" si="30"/>
        <v>17.751967952129785</v>
      </c>
    </row>
    <row r="209" spans="1:37" ht="11.25">
      <c r="A209" s="29">
        <v>41840</v>
      </c>
      <c r="B209" s="130">
        <v>19.2</v>
      </c>
      <c r="C209" s="44">
        <v>18.1</v>
      </c>
      <c r="D209" s="154">
        <v>24.6</v>
      </c>
      <c r="E209" s="154">
        <v>15.6</v>
      </c>
      <c r="F209" s="119">
        <f t="shared" si="25"/>
        <v>20.1</v>
      </c>
      <c r="G209" s="119">
        <f t="shared" si="24"/>
        <v>89.39633393914298</v>
      </c>
      <c r="H209" s="112">
        <f t="shared" si="26"/>
        <v>17.413437561464164</v>
      </c>
      <c r="I209" s="153">
        <v>13</v>
      </c>
      <c r="J209" s="128">
        <v>4</v>
      </c>
      <c r="K209" s="128" t="s">
        <v>16</v>
      </c>
      <c r="L209" s="128">
        <v>2</v>
      </c>
      <c r="M209" s="128"/>
      <c r="N209" s="145">
        <v>11</v>
      </c>
      <c r="O209" s="128" t="s">
        <v>15</v>
      </c>
      <c r="P209" s="145">
        <v>0</v>
      </c>
      <c r="Q209" s="254"/>
      <c r="R209" s="128"/>
      <c r="S209" s="128">
        <v>1001.6</v>
      </c>
      <c r="T209" s="136" t="s">
        <v>118</v>
      </c>
      <c r="U209" s="127"/>
      <c r="V209" s="127"/>
      <c r="X209" s="90">
        <v>20.6</v>
      </c>
      <c r="Y209" s="90">
        <v>12.1</v>
      </c>
      <c r="AH209" s="94">
        <f t="shared" si="27"/>
        <v>22.238591769412757</v>
      </c>
      <c r="AI209" s="94">
        <f t="shared" si="28"/>
        <v>20.75938576154699</v>
      </c>
      <c r="AJ209" s="94">
        <f t="shared" si="29"/>
        <v>19.880485761546993</v>
      </c>
      <c r="AK209" s="94">
        <f t="shared" si="30"/>
        <v>17.413437561464164</v>
      </c>
    </row>
    <row r="210" spans="1:37" ht="11.25">
      <c r="A210" s="29">
        <v>41841</v>
      </c>
      <c r="B210" s="130">
        <v>19.1</v>
      </c>
      <c r="C210" s="44">
        <v>17.1</v>
      </c>
      <c r="D210" s="154">
        <v>25.4</v>
      </c>
      <c r="E210" s="154">
        <v>15</v>
      </c>
      <c r="F210" s="119">
        <f t="shared" si="25"/>
        <v>20.2</v>
      </c>
      <c r="G210" s="119">
        <f t="shared" si="24"/>
        <v>80.9587099361204</v>
      </c>
      <c r="H210" s="112">
        <f t="shared" si="26"/>
        <v>15.756334656032593</v>
      </c>
      <c r="I210" s="153">
        <v>13.8</v>
      </c>
      <c r="J210" s="128">
        <v>3</v>
      </c>
      <c r="K210" s="128" t="s">
        <v>16</v>
      </c>
      <c r="L210" s="128">
        <v>3</v>
      </c>
      <c r="M210" s="128"/>
      <c r="N210" s="145">
        <v>12.3</v>
      </c>
      <c r="O210" s="128" t="s">
        <v>16</v>
      </c>
      <c r="P210" s="145">
        <v>0</v>
      </c>
      <c r="Q210" s="254"/>
      <c r="R210" s="128"/>
      <c r="S210" s="128">
        <v>1020</v>
      </c>
      <c r="T210" s="136" t="s">
        <v>3</v>
      </c>
      <c r="U210" s="127"/>
      <c r="V210" s="127"/>
      <c r="X210" s="90">
        <v>20.6</v>
      </c>
      <c r="Y210" s="90">
        <v>12.3</v>
      </c>
      <c r="AH210" s="94">
        <f t="shared" si="27"/>
        <v>22.100407719188595</v>
      </c>
      <c r="AI210" s="94">
        <f t="shared" si="28"/>
        <v>19.490204980077856</v>
      </c>
      <c r="AJ210" s="94">
        <f t="shared" si="29"/>
        <v>17.892204980077857</v>
      </c>
      <c r="AK210" s="94">
        <f t="shared" si="30"/>
        <v>15.756334656032593</v>
      </c>
    </row>
    <row r="211" spans="1:37" ht="11.25">
      <c r="A211" s="29">
        <v>41842</v>
      </c>
      <c r="B211" s="130">
        <v>20</v>
      </c>
      <c r="C211" s="44">
        <v>17.6</v>
      </c>
      <c r="D211" s="154">
        <v>25.5</v>
      </c>
      <c r="E211" s="154">
        <v>11.6</v>
      </c>
      <c r="F211" s="119">
        <f t="shared" si="25"/>
        <v>18.55</v>
      </c>
      <c r="G211" s="119">
        <f t="shared" si="24"/>
        <v>77.86562539948848</v>
      </c>
      <c r="H211" s="112">
        <f t="shared" si="26"/>
        <v>16.021754113670568</v>
      </c>
      <c r="I211" s="153">
        <v>9.6</v>
      </c>
      <c r="J211" s="128">
        <v>0</v>
      </c>
      <c r="K211" s="128" t="s">
        <v>490</v>
      </c>
      <c r="L211" s="128">
        <v>2</v>
      </c>
      <c r="M211" s="128"/>
      <c r="N211" s="145">
        <v>11</v>
      </c>
      <c r="O211" s="128" t="s">
        <v>352</v>
      </c>
      <c r="P211" s="145">
        <v>0</v>
      </c>
      <c r="Q211" s="254"/>
      <c r="R211" s="128"/>
      <c r="S211" s="128">
        <v>1025.2</v>
      </c>
      <c r="T211" s="136" t="s">
        <v>199</v>
      </c>
      <c r="U211" s="127"/>
      <c r="V211" s="127"/>
      <c r="X211" s="90">
        <v>20.4</v>
      </c>
      <c r="Y211" s="90">
        <v>12.1</v>
      </c>
      <c r="AH211" s="94">
        <f t="shared" si="27"/>
        <v>23.37157630766442</v>
      </c>
      <c r="AI211" s="94">
        <f t="shared" si="28"/>
        <v>20.116024057681578</v>
      </c>
      <c r="AJ211" s="94">
        <f t="shared" si="29"/>
        <v>18.198424057681578</v>
      </c>
      <c r="AK211" s="94">
        <f t="shared" si="30"/>
        <v>16.021754113670568</v>
      </c>
    </row>
    <row r="212" spans="1:37" ht="11.25">
      <c r="A212" s="29">
        <v>41843</v>
      </c>
      <c r="B212" s="130">
        <v>20.4</v>
      </c>
      <c r="C212" s="44">
        <v>17.5</v>
      </c>
      <c r="D212" s="154">
        <v>26</v>
      </c>
      <c r="E212" s="154">
        <v>14.6</v>
      </c>
      <c r="F212" s="119">
        <f t="shared" si="25"/>
        <v>20.3</v>
      </c>
      <c r="G212" s="119">
        <f t="shared" si="24"/>
        <v>73.76771766850545</v>
      </c>
      <c r="H212" s="112">
        <f t="shared" si="26"/>
        <v>15.563321080691544</v>
      </c>
      <c r="I212" s="153">
        <v>13.5</v>
      </c>
      <c r="J212" s="128">
        <v>2</v>
      </c>
      <c r="K212" s="128" t="s">
        <v>351</v>
      </c>
      <c r="L212" s="128">
        <v>3</v>
      </c>
      <c r="M212" s="128"/>
      <c r="N212" s="145">
        <v>17.9</v>
      </c>
      <c r="O212" s="128" t="s">
        <v>351</v>
      </c>
      <c r="P212" s="145">
        <v>0</v>
      </c>
      <c r="Q212" s="254"/>
      <c r="R212" s="128"/>
      <c r="S212" s="128">
        <v>1023.9</v>
      </c>
      <c r="T212" s="136" t="s">
        <v>312</v>
      </c>
      <c r="U212" s="127"/>
      <c r="V212" s="127"/>
      <c r="X212" s="90">
        <v>20.3</v>
      </c>
      <c r="Y212" s="90">
        <v>12.2</v>
      </c>
      <c r="AH212" s="94">
        <f t="shared" si="27"/>
        <v>23.956780222331826</v>
      </c>
      <c r="AI212" s="94">
        <f t="shared" si="28"/>
        <v>19.989469996874096</v>
      </c>
      <c r="AJ212" s="94">
        <f t="shared" si="29"/>
        <v>17.672369996874096</v>
      </c>
      <c r="AK212" s="94">
        <f t="shared" si="30"/>
        <v>15.563321080691544</v>
      </c>
    </row>
    <row r="213" spans="1:37" ht="11.25">
      <c r="A213" s="29">
        <v>41844</v>
      </c>
      <c r="B213" s="130">
        <v>17.5</v>
      </c>
      <c r="C213" s="44">
        <v>14.9</v>
      </c>
      <c r="D213" s="154">
        <v>27.1</v>
      </c>
      <c r="E213" s="154">
        <v>14.1</v>
      </c>
      <c r="F213" s="119">
        <f t="shared" si="25"/>
        <v>20.6</v>
      </c>
      <c r="G213" s="119">
        <f t="shared" si="24"/>
        <v>74.32629885099638</v>
      </c>
      <c r="H213" s="112">
        <f t="shared" si="26"/>
        <v>12.885045266014918</v>
      </c>
      <c r="I213" s="153">
        <v>11.4</v>
      </c>
      <c r="J213" s="128">
        <v>4</v>
      </c>
      <c r="K213" s="128" t="s">
        <v>351</v>
      </c>
      <c r="L213" s="128">
        <v>4</v>
      </c>
      <c r="M213" s="128"/>
      <c r="N213" s="145">
        <v>14.7</v>
      </c>
      <c r="O213" s="128" t="s">
        <v>351</v>
      </c>
      <c r="P213" s="145">
        <v>0</v>
      </c>
      <c r="Q213" s="254"/>
      <c r="R213" s="128"/>
      <c r="S213" s="128">
        <v>1020.9</v>
      </c>
      <c r="T213" s="136" t="s">
        <v>375</v>
      </c>
      <c r="U213" s="127"/>
      <c r="V213" s="127"/>
      <c r="X213" s="90">
        <v>20.3</v>
      </c>
      <c r="Y213" s="90">
        <v>12</v>
      </c>
      <c r="AH213" s="94">
        <f t="shared" si="27"/>
        <v>19.989469996874096</v>
      </c>
      <c r="AI213" s="94">
        <f t="shared" si="28"/>
        <v>16.934833208606896</v>
      </c>
      <c r="AJ213" s="94">
        <f t="shared" si="29"/>
        <v>14.857433208606896</v>
      </c>
      <c r="AK213" s="94">
        <f t="shared" si="30"/>
        <v>12.885045266014918</v>
      </c>
    </row>
    <row r="214" spans="1:37" ht="11.25">
      <c r="A214" s="29">
        <v>41845</v>
      </c>
      <c r="B214" s="130">
        <v>18.3</v>
      </c>
      <c r="C214" s="44">
        <v>16.5</v>
      </c>
      <c r="D214" s="154">
        <v>26.5</v>
      </c>
      <c r="E214" s="154">
        <v>13.3</v>
      </c>
      <c r="F214" s="119">
        <f t="shared" si="25"/>
        <v>19.9</v>
      </c>
      <c r="G214" s="119">
        <f t="shared" si="24"/>
        <v>82.40806170141788</v>
      </c>
      <c r="H214" s="112">
        <f t="shared" si="26"/>
        <v>15.252741038007343</v>
      </c>
      <c r="I214" s="153">
        <v>9.9</v>
      </c>
      <c r="J214" s="128">
        <v>3</v>
      </c>
      <c r="K214" s="128" t="s">
        <v>351</v>
      </c>
      <c r="L214" s="128">
        <v>3</v>
      </c>
      <c r="M214" s="128"/>
      <c r="N214" s="145">
        <v>13.6</v>
      </c>
      <c r="O214" s="128" t="s">
        <v>351</v>
      </c>
      <c r="P214" s="145">
        <v>0</v>
      </c>
      <c r="Q214" s="254"/>
      <c r="R214" s="128"/>
      <c r="S214" s="128">
        <v>1020.8</v>
      </c>
      <c r="T214" s="136" t="s">
        <v>74</v>
      </c>
      <c r="U214" s="127"/>
      <c r="V214" s="127"/>
      <c r="X214" s="90">
        <v>20.7</v>
      </c>
      <c r="Y214" s="90">
        <v>11.8</v>
      </c>
      <c r="AH214" s="94">
        <f t="shared" si="27"/>
        <v>21.021735231055334</v>
      </c>
      <c r="AI214" s="94">
        <f t="shared" si="28"/>
        <v>18.76180453991678</v>
      </c>
      <c r="AJ214" s="94">
        <f t="shared" si="29"/>
        <v>17.32360453991678</v>
      </c>
      <c r="AK214" s="94">
        <f t="shared" si="30"/>
        <v>15.252741038007343</v>
      </c>
    </row>
    <row r="215" spans="1:37" ht="11.25">
      <c r="A215" s="29">
        <v>41846</v>
      </c>
      <c r="B215" s="130">
        <v>20.9</v>
      </c>
      <c r="C215" s="44">
        <v>17.7</v>
      </c>
      <c r="D215" s="154">
        <v>28.2</v>
      </c>
      <c r="E215" s="154">
        <v>12.9</v>
      </c>
      <c r="F215" s="119">
        <f t="shared" si="25"/>
        <v>20.55</v>
      </c>
      <c r="G215" s="119">
        <f t="shared" si="24"/>
        <v>71.58695494696168</v>
      </c>
      <c r="H215" s="112">
        <f t="shared" si="26"/>
        <v>15.5757724761828</v>
      </c>
      <c r="I215" s="153">
        <v>10.9</v>
      </c>
      <c r="J215" s="128">
        <v>4</v>
      </c>
      <c r="K215" s="128" t="s">
        <v>351</v>
      </c>
      <c r="L215" s="128">
        <v>1</v>
      </c>
      <c r="M215" s="128"/>
      <c r="N215" s="145">
        <v>11</v>
      </c>
      <c r="O215" s="128" t="s">
        <v>15</v>
      </c>
      <c r="P215" s="145">
        <v>0.7</v>
      </c>
      <c r="Q215" s="254"/>
      <c r="R215" s="128"/>
      <c r="S215" s="128">
        <v>1019.1</v>
      </c>
      <c r="T215" s="136" t="s">
        <v>333</v>
      </c>
      <c r="U215" s="127"/>
      <c r="V215" s="127"/>
      <c r="X215" s="90">
        <v>20.3</v>
      </c>
      <c r="Y215" s="90">
        <v>12.1</v>
      </c>
      <c r="AH215" s="94">
        <f t="shared" si="27"/>
        <v>24.70628875297637</v>
      </c>
      <c r="AI215" s="94">
        <f t="shared" si="28"/>
        <v>20.243279798659454</v>
      </c>
      <c r="AJ215" s="94">
        <f t="shared" si="29"/>
        <v>17.686479798659455</v>
      </c>
      <c r="AK215" s="94">
        <f t="shared" si="30"/>
        <v>15.5757724761828</v>
      </c>
    </row>
    <row r="216" spans="1:37" ht="11.25">
      <c r="A216" s="29">
        <v>41847</v>
      </c>
      <c r="B216" s="130">
        <v>19</v>
      </c>
      <c r="C216" s="44">
        <v>15.9</v>
      </c>
      <c r="D216" s="154">
        <v>23.9</v>
      </c>
      <c r="E216" s="154">
        <v>13.9</v>
      </c>
      <c r="F216" s="119">
        <f t="shared" si="25"/>
        <v>18.9</v>
      </c>
      <c r="G216" s="119">
        <f t="shared" si="24"/>
        <v>70.93978529505608</v>
      </c>
      <c r="H216" s="112">
        <f t="shared" si="26"/>
        <v>13.612956371844119</v>
      </c>
      <c r="I216" s="153">
        <v>12.3</v>
      </c>
      <c r="J216" s="128">
        <v>4</v>
      </c>
      <c r="K216" s="128" t="s">
        <v>309</v>
      </c>
      <c r="L216" s="128">
        <v>3</v>
      </c>
      <c r="M216" s="128"/>
      <c r="N216" s="145">
        <v>16.3</v>
      </c>
      <c r="O216" s="128" t="s">
        <v>15</v>
      </c>
      <c r="P216" s="145">
        <v>0</v>
      </c>
      <c r="Q216" s="254"/>
      <c r="R216" s="128"/>
      <c r="S216" s="128">
        <v>1019.2</v>
      </c>
      <c r="T216" s="136" t="s">
        <v>437</v>
      </c>
      <c r="U216" s="127"/>
      <c r="V216" s="127"/>
      <c r="X216" s="90">
        <v>20.3</v>
      </c>
      <c r="Y216" s="90">
        <v>11.7</v>
      </c>
      <c r="AH216" s="94">
        <f t="shared" si="27"/>
        <v>21.962976181766184</v>
      </c>
      <c r="AI216" s="94">
        <f t="shared" si="28"/>
        <v>18.057388147749236</v>
      </c>
      <c r="AJ216" s="94">
        <f t="shared" si="29"/>
        <v>15.580488147749236</v>
      </c>
      <c r="AK216" s="94">
        <f t="shared" si="30"/>
        <v>13.612956371844119</v>
      </c>
    </row>
    <row r="217" spans="1:37" ht="11.25">
      <c r="A217" s="29">
        <v>41848</v>
      </c>
      <c r="B217" s="130">
        <v>18.5</v>
      </c>
      <c r="C217" s="44">
        <v>15.6</v>
      </c>
      <c r="D217" s="154">
        <v>24.2</v>
      </c>
      <c r="E217" s="154">
        <v>9.3</v>
      </c>
      <c r="F217" s="119">
        <f t="shared" si="25"/>
        <v>16.75</v>
      </c>
      <c r="G217" s="119">
        <f t="shared" si="24"/>
        <v>72.32993586747595</v>
      </c>
      <c r="H217" s="112">
        <f t="shared" si="26"/>
        <v>13.430955006051983</v>
      </c>
      <c r="I217" s="153">
        <v>7</v>
      </c>
      <c r="J217" s="128">
        <v>3</v>
      </c>
      <c r="K217" s="128" t="s">
        <v>350</v>
      </c>
      <c r="L217" s="128">
        <v>2</v>
      </c>
      <c r="M217" s="128"/>
      <c r="N217" s="145">
        <v>9.6</v>
      </c>
      <c r="O217" s="128" t="s">
        <v>352</v>
      </c>
      <c r="P217" s="145">
        <v>0</v>
      </c>
      <c r="Q217" s="254"/>
      <c r="R217" s="128"/>
      <c r="S217" s="128">
        <v>1017.8</v>
      </c>
      <c r="T217" s="136" t="s">
        <v>80</v>
      </c>
      <c r="U217" s="127"/>
      <c r="V217" s="127"/>
      <c r="X217" s="90">
        <v>20.4</v>
      </c>
      <c r="Y217" s="90">
        <v>11.8</v>
      </c>
      <c r="AH217" s="94">
        <f t="shared" si="27"/>
        <v>21.286984900395762</v>
      </c>
      <c r="AI217" s="94">
        <f t="shared" si="28"/>
        <v>17.713962526575546</v>
      </c>
      <c r="AJ217" s="94">
        <f t="shared" si="29"/>
        <v>15.396862526575546</v>
      </c>
      <c r="AK217" s="94">
        <f t="shared" si="30"/>
        <v>13.430955006051983</v>
      </c>
    </row>
    <row r="218" spans="1:37" ht="11.25">
      <c r="A218" s="29">
        <v>41849</v>
      </c>
      <c r="B218" s="130">
        <v>18.2</v>
      </c>
      <c r="C218" s="44">
        <v>16</v>
      </c>
      <c r="D218" s="154">
        <v>23.2</v>
      </c>
      <c r="E218" s="154">
        <v>10.4</v>
      </c>
      <c r="F218" s="119">
        <f t="shared" si="25"/>
        <v>16.8</v>
      </c>
      <c r="G218" s="119">
        <f t="shared" si="24"/>
        <v>78.57921136087396</v>
      </c>
      <c r="H218" s="112">
        <f t="shared" si="26"/>
        <v>14.417401070110408</v>
      </c>
      <c r="I218" s="153">
        <v>7</v>
      </c>
      <c r="J218" s="128">
        <v>3</v>
      </c>
      <c r="K218" s="128" t="s">
        <v>422</v>
      </c>
      <c r="L218" s="128">
        <v>2</v>
      </c>
      <c r="M218" s="128"/>
      <c r="N218" s="145">
        <v>15</v>
      </c>
      <c r="O218" s="128" t="s">
        <v>15</v>
      </c>
      <c r="P218" s="145">
        <v>0</v>
      </c>
      <c r="Q218" s="254"/>
      <c r="R218" s="128"/>
      <c r="S218" s="128">
        <v>1018.1</v>
      </c>
      <c r="T218" s="136" t="s">
        <v>293</v>
      </c>
      <c r="U218" s="127"/>
      <c r="V218" s="127"/>
      <c r="X218" s="90">
        <v>20.6</v>
      </c>
      <c r="Y218" s="90">
        <v>12</v>
      </c>
      <c r="AH218" s="94">
        <f t="shared" si="27"/>
        <v>20.890199660830618</v>
      </c>
      <c r="AI218" s="94">
        <f t="shared" si="28"/>
        <v>18.173154145192665</v>
      </c>
      <c r="AJ218" s="94">
        <f t="shared" si="29"/>
        <v>16.415354145192666</v>
      </c>
      <c r="AK218" s="94">
        <f t="shared" si="30"/>
        <v>14.417401070110408</v>
      </c>
    </row>
    <row r="219" spans="1:37" ht="11.25">
      <c r="A219" s="29">
        <v>41850</v>
      </c>
      <c r="B219" s="130">
        <v>16.5</v>
      </c>
      <c r="C219" s="44">
        <v>14.4</v>
      </c>
      <c r="D219" s="154">
        <v>22.7</v>
      </c>
      <c r="E219" s="154">
        <v>12.1</v>
      </c>
      <c r="F219" s="119">
        <f t="shared" si="25"/>
        <v>17.4</v>
      </c>
      <c r="G219" s="119">
        <f t="shared" si="24"/>
        <v>78.45187564405293</v>
      </c>
      <c r="H219" s="112">
        <f t="shared" si="26"/>
        <v>12.7421303837347</v>
      </c>
      <c r="I219" s="153">
        <v>8.9</v>
      </c>
      <c r="J219" s="128">
        <v>8</v>
      </c>
      <c r="K219" s="128" t="s">
        <v>422</v>
      </c>
      <c r="L219" s="128">
        <v>3</v>
      </c>
      <c r="M219" s="128"/>
      <c r="N219" s="145">
        <v>15</v>
      </c>
      <c r="O219" s="128" t="s">
        <v>422</v>
      </c>
      <c r="P219" s="145">
        <v>0</v>
      </c>
      <c r="Q219" s="254"/>
      <c r="R219" s="128"/>
      <c r="S219" s="128">
        <v>1017.3</v>
      </c>
      <c r="T219" s="136" t="s">
        <v>429</v>
      </c>
      <c r="U219" s="127"/>
      <c r="V219" s="127"/>
      <c r="X219" s="90">
        <v>20.7</v>
      </c>
      <c r="Y219" s="90">
        <v>12.1</v>
      </c>
      <c r="AH219" s="94">
        <f t="shared" si="27"/>
        <v>18.76180453991678</v>
      </c>
      <c r="AI219" s="94">
        <f t="shared" si="28"/>
        <v>16.39688756623579</v>
      </c>
      <c r="AJ219" s="94">
        <f t="shared" si="29"/>
        <v>14.718987566235791</v>
      </c>
      <c r="AK219" s="94">
        <f t="shared" si="30"/>
        <v>12.7421303837347</v>
      </c>
    </row>
    <row r="220" spans="1:37" ht="12" thickBot="1">
      <c r="A220" s="167">
        <v>41851</v>
      </c>
      <c r="B220" s="220">
        <v>19.6</v>
      </c>
      <c r="C220" s="240">
        <v>17</v>
      </c>
      <c r="D220" s="221">
        <v>22.4</v>
      </c>
      <c r="E220" s="221">
        <v>11</v>
      </c>
      <c r="F220" s="170">
        <f t="shared" si="25"/>
        <v>16.7</v>
      </c>
      <c r="G220" s="170">
        <f t="shared" si="24"/>
        <v>75.8356443346081</v>
      </c>
      <c r="H220" s="171">
        <f t="shared" si="26"/>
        <v>15.222265942287715</v>
      </c>
      <c r="I220" s="222">
        <v>8</v>
      </c>
      <c r="J220" s="173">
        <v>6</v>
      </c>
      <c r="K220" s="173" t="s">
        <v>422</v>
      </c>
      <c r="L220" s="173">
        <v>4</v>
      </c>
      <c r="M220" s="173"/>
      <c r="N220" s="176">
        <v>15.1</v>
      </c>
      <c r="O220" s="173" t="s">
        <v>15</v>
      </c>
      <c r="P220" s="176">
        <v>0.7</v>
      </c>
      <c r="Q220" s="255"/>
      <c r="R220" s="173"/>
      <c r="S220" s="173">
        <v>1013.9</v>
      </c>
      <c r="T220" s="193" t="s">
        <v>489</v>
      </c>
      <c r="U220" s="175"/>
      <c r="V220" s="175"/>
      <c r="X220" s="90">
        <v>20.6</v>
      </c>
      <c r="Y220" s="90">
        <v>12</v>
      </c>
      <c r="AH220" s="94">
        <f t="shared" si="27"/>
        <v>22.79892311666162</v>
      </c>
      <c r="AI220" s="94">
        <f t="shared" si="28"/>
        <v>19.367110246872254</v>
      </c>
      <c r="AJ220" s="94">
        <f t="shared" si="29"/>
        <v>17.289710246872254</v>
      </c>
      <c r="AK220" s="94">
        <f t="shared" si="30"/>
        <v>15.222265942287715</v>
      </c>
    </row>
    <row r="221" spans="1:37" s="191" customFormat="1" ht="12" thickBot="1">
      <c r="A221" s="184">
        <v>41852</v>
      </c>
      <c r="B221" s="242">
        <v>16.5</v>
      </c>
      <c r="C221" s="277">
        <v>16</v>
      </c>
      <c r="D221" s="243">
        <v>24</v>
      </c>
      <c r="E221" s="243">
        <v>13.6</v>
      </c>
      <c r="F221" s="187">
        <f t="shared" si="25"/>
        <v>18.8</v>
      </c>
      <c r="G221" s="187">
        <f t="shared" si="24"/>
        <v>94.73318042184178</v>
      </c>
      <c r="H221" s="188">
        <f t="shared" si="26"/>
        <v>15.652508016309486</v>
      </c>
      <c r="I221" s="244">
        <v>10.6</v>
      </c>
      <c r="J221" s="194">
        <v>8</v>
      </c>
      <c r="K221" s="194" t="s">
        <v>354</v>
      </c>
      <c r="L221" s="194">
        <v>2</v>
      </c>
      <c r="M221" s="194"/>
      <c r="N221" s="245">
        <v>13.3</v>
      </c>
      <c r="O221" s="194" t="s">
        <v>15</v>
      </c>
      <c r="P221" s="245">
        <v>8.5</v>
      </c>
      <c r="Q221" s="252"/>
      <c r="R221" s="194"/>
      <c r="S221" s="194">
        <v>1009.1</v>
      </c>
      <c r="T221" s="246" t="s">
        <v>77</v>
      </c>
      <c r="U221" s="247"/>
      <c r="V221" s="247"/>
      <c r="X221" s="192">
        <v>20.6</v>
      </c>
      <c r="Y221" s="192">
        <v>11.7</v>
      </c>
      <c r="AH221" s="191">
        <f t="shared" si="27"/>
        <v>18.76180453991678</v>
      </c>
      <c r="AI221" s="191">
        <f t="shared" si="28"/>
        <v>18.173154145192665</v>
      </c>
      <c r="AJ221" s="191">
        <f t="shared" si="29"/>
        <v>17.773654145192666</v>
      </c>
      <c r="AK221" s="191">
        <f t="shared" si="30"/>
        <v>15.652508016309486</v>
      </c>
    </row>
    <row r="222" spans="1:37" ht="11.25">
      <c r="A222" s="179">
        <v>41853</v>
      </c>
      <c r="B222" s="197">
        <v>17.2</v>
      </c>
      <c r="C222" s="204">
        <v>16.4</v>
      </c>
      <c r="D222" s="202">
        <v>21.6</v>
      </c>
      <c r="E222" s="202">
        <v>14.8</v>
      </c>
      <c r="F222" s="119">
        <f t="shared" si="25"/>
        <v>18.200000000000003</v>
      </c>
      <c r="G222" s="119">
        <f t="shared" si="24"/>
        <v>91.78937677045508</v>
      </c>
      <c r="H222" s="112">
        <f t="shared" si="26"/>
        <v>15.853306311909638</v>
      </c>
      <c r="I222" s="181">
        <v>13.9</v>
      </c>
      <c r="J222" s="180">
        <v>7</v>
      </c>
      <c r="K222" s="180" t="s">
        <v>353</v>
      </c>
      <c r="L222" s="180">
        <v>4</v>
      </c>
      <c r="M222" s="180"/>
      <c r="N222" s="182">
        <v>16.3</v>
      </c>
      <c r="O222" s="180" t="s">
        <v>291</v>
      </c>
      <c r="P222" s="182">
        <v>3.6</v>
      </c>
      <c r="Q222" s="253"/>
      <c r="R222" s="180"/>
      <c r="S222" s="180">
        <v>1002.4</v>
      </c>
      <c r="T222" s="183" t="s">
        <v>324</v>
      </c>
      <c r="U222" s="224"/>
      <c r="V222" s="224"/>
      <c r="X222" s="90">
        <v>20.5</v>
      </c>
      <c r="Y222" s="90">
        <v>11.7</v>
      </c>
      <c r="AH222" s="94">
        <f t="shared" si="27"/>
        <v>19.61398507689028</v>
      </c>
      <c r="AI222" s="94">
        <f t="shared" si="28"/>
        <v>18.642754661927654</v>
      </c>
      <c r="AJ222" s="94">
        <f t="shared" si="29"/>
        <v>18.00355466192765</v>
      </c>
      <c r="AK222" s="94">
        <f t="shared" si="30"/>
        <v>15.853306311909638</v>
      </c>
    </row>
    <row r="223" spans="1:37" ht="11.25">
      <c r="A223" s="29">
        <v>41854</v>
      </c>
      <c r="B223" s="130">
        <v>18</v>
      </c>
      <c r="C223" s="44">
        <v>15</v>
      </c>
      <c r="D223" s="154">
        <v>23</v>
      </c>
      <c r="E223" s="154">
        <v>9.6</v>
      </c>
      <c r="F223" s="119">
        <f t="shared" si="25"/>
        <v>16.3</v>
      </c>
      <c r="G223" s="119">
        <f t="shared" si="24"/>
        <v>71.00225878232757</v>
      </c>
      <c r="H223" s="112">
        <f t="shared" si="26"/>
        <v>12.667624256326851</v>
      </c>
      <c r="I223" s="153">
        <v>7.4</v>
      </c>
      <c r="J223" s="128">
        <v>3</v>
      </c>
      <c r="K223" s="128" t="s">
        <v>355</v>
      </c>
      <c r="L223" s="206" t="s">
        <v>273</v>
      </c>
      <c r="M223" s="128"/>
      <c r="N223" s="145">
        <v>20.6</v>
      </c>
      <c r="O223" s="128" t="s">
        <v>422</v>
      </c>
      <c r="P223" s="145">
        <v>0</v>
      </c>
      <c r="Q223" s="254"/>
      <c r="R223" s="128"/>
      <c r="S223" s="128">
        <v>1007.6</v>
      </c>
      <c r="T223" s="136" t="s">
        <v>146</v>
      </c>
      <c r="U223" s="127"/>
      <c r="V223" s="127"/>
      <c r="X223" s="90">
        <v>20.2</v>
      </c>
      <c r="Y223" s="90">
        <v>11.7</v>
      </c>
      <c r="AH223" s="94">
        <f t="shared" si="27"/>
        <v>20.629290169999656</v>
      </c>
      <c r="AI223" s="94">
        <f t="shared" si="28"/>
        <v>17.04426199146042</v>
      </c>
      <c r="AJ223" s="94">
        <f t="shared" si="29"/>
        <v>14.64726199146042</v>
      </c>
      <c r="AK223" s="94">
        <f t="shared" si="30"/>
        <v>12.667624256326851</v>
      </c>
    </row>
    <row r="224" spans="1:37" ht="11.25">
      <c r="A224" s="29">
        <v>41855</v>
      </c>
      <c r="B224" s="130">
        <v>17.5</v>
      </c>
      <c r="C224" s="44">
        <v>15.1</v>
      </c>
      <c r="D224" s="154">
        <v>23.2</v>
      </c>
      <c r="E224" s="154">
        <v>9.2</v>
      </c>
      <c r="F224" s="119">
        <f t="shared" si="25"/>
        <v>16.2</v>
      </c>
      <c r="G224" s="119">
        <f t="shared" si="24"/>
        <v>76.22368633407342</v>
      </c>
      <c r="H224" s="112">
        <f t="shared" si="26"/>
        <v>13.270656567257877</v>
      </c>
      <c r="I224" s="153">
        <v>6</v>
      </c>
      <c r="J224" s="128">
        <v>2</v>
      </c>
      <c r="K224" s="128" t="s">
        <v>422</v>
      </c>
      <c r="L224" s="128">
        <v>3</v>
      </c>
      <c r="M224" s="128"/>
      <c r="N224" s="145">
        <v>10.8</v>
      </c>
      <c r="O224" s="128" t="s">
        <v>422</v>
      </c>
      <c r="P224" s="145">
        <v>0</v>
      </c>
      <c r="Q224" s="254"/>
      <c r="R224" s="128"/>
      <c r="S224" s="128">
        <v>1015.6</v>
      </c>
      <c r="T224" s="136" t="s">
        <v>362</v>
      </c>
      <c r="U224" s="127"/>
      <c r="V224" s="127"/>
      <c r="X224" s="90">
        <v>20.1</v>
      </c>
      <c r="Y224" s="90">
        <v>11.8</v>
      </c>
      <c r="AH224" s="94">
        <f t="shared" si="27"/>
        <v>19.989469996874096</v>
      </c>
      <c r="AI224" s="94">
        <f t="shared" si="28"/>
        <v>17.154310910261028</v>
      </c>
      <c r="AJ224" s="94">
        <f t="shared" si="29"/>
        <v>15.236710910261028</v>
      </c>
      <c r="AK224" s="94">
        <f t="shared" si="30"/>
        <v>13.270656567257877</v>
      </c>
    </row>
    <row r="225" spans="1:37" ht="11.25">
      <c r="A225" s="29">
        <v>41856</v>
      </c>
      <c r="B225" s="130">
        <v>18.6</v>
      </c>
      <c r="C225" s="44">
        <v>15.9</v>
      </c>
      <c r="D225" s="154">
        <v>21.5</v>
      </c>
      <c r="E225" s="154">
        <v>8.8</v>
      </c>
      <c r="F225" s="119">
        <f t="shared" si="25"/>
        <v>15.15</v>
      </c>
      <c r="G225" s="119">
        <f t="shared" si="24"/>
        <v>74.227657595263</v>
      </c>
      <c r="H225" s="112">
        <f t="shared" si="26"/>
        <v>13.925283139717015</v>
      </c>
      <c r="I225" s="153">
        <v>6</v>
      </c>
      <c r="J225" s="128">
        <v>6</v>
      </c>
      <c r="K225" s="128" t="s">
        <v>354</v>
      </c>
      <c r="L225" s="128">
        <v>3</v>
      </c>
      <c r="M225" s="128"/>
      <c r="N225" s="145">
        <v>15</v>
      </c>
      <c r="O225" s="128" t="s">
        <v>353</v>
      </c>
      <c r="P225" s="145">
        <v>11.6</v>
      </c>
      <c r="Q225" s="254"/>
      <c r="R225" s="128"/>
      <c r="S225" s="128">
        <v>1016.4</v>
      </c>
      <c r="T225" s="136" t="s">
        <v>148</v>
      </c>
      <c r="U225" s="127"/>
      <c r="V225" s="127"/>
      <c r="X225" s="90">
        <v>20.7</v>
      </c>
      <c r="Y225" s="90">
        <v>11.9</v>
      </c>
      <c r="AH225" s="94">
        <f t="shared" si="27"/>
        <v>21.420705789271647</v>
      </c>
      <c r="AI225" s="94">
        <f t="shared" si="28"/>
        <v>18.057388147749236</v>
      </c>
      <c r="AJ225" s="94">
        <f t="shared" si="29"/>
        <v>15.900088147749235</v>
      </c>
      <c r="AK225" s="94">
        <f t="shared" si="30"/>
        <v>13.925283139717015</v>
      </c>
    </row>
    <row r="226" spans="1:37" ht="11.25">
      <c r="A226" s="29">
        <v>41857</v>
      </c>
      <c r="B226" s="130">
        <v>18.5</v>
      </c>
      <c r="C226" s="44">
        <v>16.6</v>
      </c>
      <c r="D226" s="154">
        <v>24</v>
      </c>
      <c r="E226" s="154">
        <v>15.1</v>
      </c>
      <c r="F226" s="119">
        <f t="shared" si="25"/>
        <v>19.55</v>
      </c>
      <c r="G226" s="119">
        <f t="shared" si="24"/>
        <v>81.56824786364267</v>
      </c>
      <c r="H226" s="112">
        <f t="shared" si="26"/>
        <v>15.288473762287518</v>
      </c>
      <c r="I226" s="153">
        <v>14.4</v>
      </c>
      <c r="J226" s="128">
        <v>7</v>
      </c>
      <c r="K226" s="128" t="s">
        <v>355</v>
      </c>
      <c r="L226" s="128">
        <v>3</v>
      </c>
      <c r="M226" s="128"/>
      <c r="N226" s="145">
        <v>20.6</v>
      </c>
      <c r="O226" s="128" t="s">
        <v>422</v>
      </c>
      <c r="P226" s="145">
        <v>0</v>
      </c>
      <c r="Q226" s="254"/>
      <c r="R226" s="128"/>
      <c r="S226" s="128">
        <v>1010</v>
      </c>
      <c r="T226" s="136" t="s">
        <v>385</v>
      </c>
      <c r="U226" s="127"/>
      <c r="V226" s="127"/>
      <c r="X226" s="90">
        <v>20.3</v>
      </c>
      <c r="Y226" s="90">
        <v>12</v>
      </c>
      <c r="AH226" s="94">
        <f t="shared" si="27"/>
        <v>21.286984900395762</v>
      </c>
      <c r="AI226" s="94">
        <f t="shared" si="28"/>
        <v>18.881520606251</v>
      </c>
      <c r="AJ226" s="94">
        <f t="shared" si="29"/>
        <v>17.363420606251</v>
      </c>
      <c r="AK226" s="94">
        <f t="shared" si="30"/>
        <v>15.288473762287518</v>
      </c>
    </row>
    <row r="227" spans="1:37" ht="11.25">
      <c r="A227" s="29">
        <v>41858</v>
      </c>
      <c r="B227" s="130">
        <v>17.4</v>
      </c>
      <c r="C227" s="44">
        <v>14.9</v>
      </c>
      <c r="D227" s="154">
        <v>22.5</v>
      </c>
      <c r="E227" s="154">
        <v>10.8</v>
      </c>
      <c r="F227" s="119">
        <f t="shared" si="25"/>
        <v>16.65</v>
      </c>
      <c r="G227" s="119">
        <f t="shared" si="24"/>
        <v>75.19947257240372</v>
      </c>
      <c r="H227" s="112">
        <f t="shared" si="26"/>
        <v>12.966992857627908</v>
      </c>
      <c r="I227" s="153">
        <v>7.8</v>
      </c>
      <c r="J227" s="128">
        <v>4</v>
      </c>
      <c r="K227" s="128" t="s">
        <v>422</v>
      </c>
      <c r="L227" s="128">
        <v>3</v>
      </c>
      <c r="M227" s="128"/>
      <c r="N227" s="145">
        <v>12.3</v>
      </c>
      <c r="O227" s="128" t="s">
        <v>15</v>
      </c>
      <c r="P227" s="145">
        <v>0</v>
      </c>
      <c r="Q227" s="254"/>
      <c r="R227" s="128"/>
      <c r="S227" s="128">
        <v>1016</v>
      </c>
      <c r="T227" s="136" t="s">
        <v>310</v>
      </c>
      <c r="U227" s="127"/>
      <c r="V227" s="127"/>
      <c r="X227" s="90">
        <v>20.2</v>
      </c>
      <c r="Y227" s="90">
        <v>11.8</v>
      </c>
      <c r="AH227" s="94">
        <f t="shared" si="27"/>
        <v>19.863614328178834</v>
      </c>
      <c r="AI227" s="94">
        <f t="shared" si="28"/>
        <v>16.934833208606896</v>
      </c>
      <c r="AJ227" s="94">
        <f t="shared" si="29"/>
        <v>14.937333208606898</v>
      </c>
      <c r="AK227" s="94">
        <f t="shared" si="30"/>
        <v>12.966992857627908</v>
      </c>
    </row>
    <row r="228" spans="1:37" ht="11.25">
      <c r="A228" s="29">
        <v>41859</v>
      </c>
      <c r="B228" s="130">
        <v>19.2</v>
      </c>
      <c r="C228" s="44">
        <v>17.4</v>
      </c>
      <c r="D228" s="154">
        <v>24.5</v>
      </c>
      <c r="E228" s="154">
        <v>12.5</v>
      </c>
      <c r="F228" s="119">
        <f t="shared" si="25"/>
        <v>18.5</v>
      </c>
      <c r="G228" s="119">
        <f t="shared" si="24"/>
        <v>82.85333225785179</v>
      </c>
      <c r="H228" s="112">
        <f t="shared" si="26"/>
        <v>16.215984138863572</v>
      </c>
      <c r="I228" s="153">
        <v>8.6</v>
      </c>
      <c r="J228" s="128">
        <v>5</v>
      </c>
      <c r="K228" s="128" t="s">
        <v>352</v>
      </c>
      <c r="L228" s="128">
        <v>3</v>
      </c>
      <c r="M228" s="128"/>
      <c r="N228" s="145">
        <v>15</v>
      </c>
      <c r="O228" s="128" t="s">
        <v>352</v>
      </c>
      <c r="P228" s="145">
        <v>0.2</v>
      </c>
      <c r="Q228" s="254"/>
      <c r="R228" s="128"/>
      <c r="S228" s="128">
        <v>1010.7</v>
      </c>
      <c r="T228" s="136" t="s">
        <v>342</v>
      </c>
      <c r="U228" s="127"/>
      <c r="V228" s="127"/>
      <c r="X228" s="90">
        <v>20.4</v>
      </c>
      <c r="Y228" s="90">
        <v>11.7</v>
      </c>
      <c r="AH228" s="94">
        <f t="shared" si="27"/>
        <v>22.238591769412757</v>
      </c>
      <c r="AI228" s="94">
        <f t="shared" si="28"/>
        <v>19.863614328178834</v>
      </c>
      <c r="AJ228" s="94">
        <f t="shared" si="29"/>
        <v>18.42541432817883</v>
      </c>
      <c r="AK228" s="94">
        <f t="shared" si="30"/>
        <v>16.215984138863572</v>
      </c>
    </row>
    <row r="229" spans="1:37" ht="11.25">
      <c r="A229" s="29">
        <v>41860</v>
      </c>
      <c r="B229" s="130">
        <v>17.3</v>
      </c>
      <c r="C229" s="44">
        <v>14.5</v>
      </c>
      <c r="D229" s="154">
        <v>22.1</v>
      </c>
      <c r="E229" s="154">
        <v>11.1</v>
      </c>
      <c r="F229" s="119">
        <f t="shared" si="25"/>
        <v>16.6</v>
      </c>
      <c r="G229" s="119">
        <f t="shared" si="24"/>
        <v>72.27546922093325</v>
      </c>
      <c r="H229" s="112">
        <f t="shared" si="26"/>
        <v>12.266179355810166</v>
      </c>
      <c r="I229" s="153">
        <v>9</v>
      </c>
      <c r="J229" s="128">
        <v>2</v>
      </c>
      <c r="K229" s="128" t="s">
        <v>422</v>
      </c>
      <c r="L229" s="128">
        <v>4</v>
      </c>
      <c r="M229" s="128"/>
      <c r="N229" s="145">
        <v>20.6</v>
      </c>
      <c r="O229" s="128" t="s">
        <v>15</v>
      </c>
      <c r="P229" s="145">
        <v>18.9</v>
      </c>
      <c r="Q229" s="254"/>
      <c r="R229" s="128"/>
      <c r="S229" s="128">
        <v>1005.4</v>
      </c>
      <c r="T229" s="136" t="s">
        <v>279</v>
      </c>
      <c r="U229" s="127"/>
      <c r="V229" s="127"/>
      <c r="X229" s="90">
        <v>20.3</v>
      </c>
      <c r="Y229" s="90">
        <v>11.8</v>
      </c>
      <c r="AH229" s="94">
        <f t="shared" si="27"/>
        <v>19.73845377594393</v>
      </c>
      <c r="AI229" s="94">
        <f t="shared" si="28"/>
        <v>16.503260083520495</v>
      </c>
      <c r="AJ229" s="94">
        <f t="shared" si="29"/>
        <v>14.266060083520493</v>
      </c>
      <c r="AK229" s="94">
        <f t="shared" si="30"/>
        <v>12.266179355810166</v>
      </c>
    </row>
    <row r="230" spans="1:37" ht="11.25">
      <c r="A230" s="29">
        <v>41861</v>
      </c>
      <c r="B230" s="130">
        <v>13.8</v>
      </c>
      <c r="C230" s="44">
        <v>13.5</v>
      </c>
      <c r="D230" s="154">
        <v>17.6</v>
      </c>
      <c r="E230" s="154">
        <v>11.5</v>
      </c>
      <c r="F230" s="119">
        <f t="shared" si="25"/>
        <v>14.55</v>
      </c>
      <c r="G230" s="119">
        <f t="shared" si="24"/>
        <v>96.5468461034444</v>
      </c>
      <c r="H230" s="112">
        <f t="shared" si="26"/>
        <v>13.260485445546555</v>
      </c>
      <c r="I230" s="153">
        <v>12</v>
      </c>
      <c r="J230" s="128">
        <v>8</v>
      </c>
      <c r="K230" s="128" t="s">
        <v>351</v>
      </c>
      <c r="L230" s="128">
        <v>1</v>
      </c>
      <c r="M230" s="128"/>
      <c r="N230" s="145">
        <v>30.2</v>
      </c>
      <c r="O230" s="128" t="s">
        <v>422</v>
      </c>
      <c r="P230" s="145">
        <v>7.4</v>
      </c>
      <c r="Q230" s="254"/>
      <c r="R230" s="128"/>
      <c r="S230" s="128">
        <v>994.6</v>
      </c>
      <c r="T230" s="136" t="s">
        <v>331</v>
      </c>
      <c r="U230" s="127"/>
      <c r="V230" s="127"/>
      <c r="X230" s="90">
        <v>20.4</v>
      </c>
      <c r="Y230" s="90">
        <v>11.9</v>
      </c>
      <c r="AH230" s="94">
        <f t="shared" si="27"/>
        <v>15.771202559854595</v>
      </c>
      <c r="AI230" s="94">
        <f t="shared" si="28"/>
        <v>15.4662986641253</v>
      </c>
      <c r="AJ230" s="94">
        <f t="shared" si="29"/>
        <v>15.2265986641253</v>
      </c>
      <c r="AK230" s="94">
        <f t="shared" si="30"/>
        <v>13.260485445546555</v>
      </c>
    </row>
    <row r="231" spans="1:37" ht="11.25">
      <c r="A231" s="29">
        <v>41862</v>
      </c>
      <c r="B231" s="130">
        <v>16.4</v>
      </c>
      <c r="C231" s="44">
        <v>13.8</v>
      </c>
      <c r="D231" s="154">
        <v>20.9</v>
      </c>
      <c r="E231" s="154">
        <v>10.2</v>
      </c>
      <c r="F231" s="119">
        <f t="shared" si="25"/>
        <v>15.549999999999999</v>
      </c>
      <c r="G231" s="119">
        <f t="shared" si="24"/>
        <v>73.45375084412908</v>
      </c>
      <c r="H231" s="112">
        <f t="shared" si="26"/>
        <v>11.645462788532898</v>
      </c>
      <c r="I231" s="153">
        <v>9.3</v>
      </c>
      <c r="J231" s="128">
        <v>4</v>
      </c>
      <c r="K231" s="128" t="s">
        <v>422</v>
      </c>
      <c r="L231" s="264" t="s">
        <v>164</v>
      </c>
      <c r="M231" s="128"/>
      <c r="N231" s="145">
        <v>27.3</v>
      </c>
      <c r="O231" s="128" t="s">
        <v>422</v>
      </c>
      <c r="P231" s="145">
        <v>0</v>
      </c>
      <c r="Q231" s="254"/>
      <c r="R231" s="128"/>
      <c r="S231" s="128">
        <v>1004.5</v>
      </c>
      <c r="T231" s="136" t="s">
        <v>4</v>
      </c>
      <c r="U231" s="127"/>
      <c r="V231" s="127"/>
      <c r="X231" s="90">
        <v>20.3</v>
      </c>
      <c r="Y231" s="90">
        <v>11.7</v>
      </c>
      <c r="AH231" s="94">
        <f t="shared" si="27"/>
        <v>18.642754661927654</v>
      </c>
      <c r="AI231" s="94">
        <f t="shared" si="28"/>
        <v>15.771202559854595</v>
      </c>
      <c r="AJ231" s="94">
        <f t="shared" si="29"/>
        <v>13.693802559854596</v>
      </c>
      <c r="AK231" s="94">
        <f t="shared" si="30"/>
        <v>11.645462788532898</v>
      </c>
    </row>
    <row r="232" spans="1:37" ht="11.25">
      <c r="A232" s="29">
        <v>41863</v>
      </c>
      <c r="B232" s="130">
        <v>15.6</v>
      </c>
      <c r="C232" s="44">
        <v>13.1</v>
      </c>
      <c r="D232" s="154">
        <v>18.8</v>
      </c>
      <c r="E232" s="154">
        <v>9.9</v>
      </c>
      <c r="F232" s="119">
        <f t="shared" si="25"/>
        <v>14.350000000000001</v>
      </c>
      <c r="G232" s="119">
        <f aca="true" t="shared" si="31" ref="G232:G295">100*(AJ232/AH232)</f>
        <v>73.78541529184623</v>
      </c>
      <c r="H232" s="112">
        <f t="shared" si="26"/>
        <v>10.94266261500545</v>
      </c>
      <c r="I232" s="153">
        <v>8.1</v>
      </c>
      <c r="J232" s="128">
        <v>4</v>
      </c>
      <c r="K232" s="128" t="s">
        <v>422</v>
      </c>
      <c r="L232" s="128">
        <v>5</v>
      </c>
      <c r="M232" s="128"/>
      <c r="N232" s="145">
        <v>25.9</v>
      </c>
      <c r="O232" s="128" t="s">
        <v>355</v>
      </c>
      <c r="P232" s="259">
        <v>0.8</v>
      </c>
      <c r="Q232" s="254"/>
      <c r="R232" s="128"/>
      <c r="S232" s="128">
        <v>1005.6</v>
      </c>
      <c r="T232" s="136" t="s">
        <v>130</v>
      </c>
      <c r="U232" s="127"/>
      <c r="V232" s="127"/>
      <c r="X232" s="90">
        <v>20.4</v>
      </c>
      <c r="Y232" s="90">
        <v>11.8</v>
      </c>
      <c r="AH232" s="94">
        <f t="shared" si="27"/>
        <v>17.713962526575546</v>
      </c>
      <c r="AI232" s="94">
        <f t="shared" si="28"/>
        <v>15.067820814875786</v>
      </c>
      <c r="AJ232" s="94">
        <f t="shared" si="29"/>
        <v>13.070320814875785</v>
      </c>
      <c r="AK232" s="94">
        <f t="shared" si="30"/>
        <v>10.94266261500545</v>
      </c>
    </row>
    <row r="233" spans="1:37" ht="11.25">
      <c r="A233" s="29">
        <v>41864</v>
      </c>
      <c r="B233" s="130">
        <v>15.5</v>
      </c>
      <c r="C233" s="44">
        <v>13.9</v>
      </c>
      <c r="D233" s="154">
        <v>18.7</v>
      </c>
      <c r="E233" s="154">
        <v>10.5</v>
      </c>
      <c r="F233" s="119">
        <f t="shared" si="25"/>
        <v>14.6</v>
      </c>
      <c r="G233" s="119">
        <f t="shared" si="31"/>
        <v>82.92594880724535</v>
      </c>
      <c r="H233" s="112">
        <f t="shared" si="26"/>
        <v>12.613764531804195</v>
      </c>
      <c r="I233" s="153">
        <v>8</v>
      </c>
      <c r="J233" s="128">
        <v>8</v>
      </c>
      <c r="K233" s="128" t="s">
        <v>422</v>
      </c>
      <c r="L233" s="128">
        <v>4</v>
      </c>
      <c r="M233" s="128"/>
      <c r="N233" s="145">
        <v>20.6</v>
      </c>
      <c r="O233" s="128" t="s">
        <v>15</v>
      </c>
      <c r="P233" s="145">
        <v>0.2</v>
      </c>
      <c r="Q233" s="254"/>
      <c r="R233" s="128"/>
      <c r="S233" s="128">
        <v>1003.9</v>
      </c>
      <c r="T233" s="136" t="s">
        <v>51</v>
      </c>
      <c r="U233" s="127"/>
      <c r="V233" s="127"/>
      <c r="X233" s="90">
        <v>20.3</v>
      </c>
      <c r="Y233" s="90">
        <v>12</v>
      </c>
      <c r="AH233" s="94">
        <f t="shared" si="27"/>
        <v>17.600767877026804</v>
      </c>
      <c r="AI233" s="94">
        <f t="shared" si="28"/>
        <v>15.87400375938533</v>
      </c>
      <c r="AJ233" s="94">
        <f t="shared" si="29"/>
        <v>14.59560375938533</v>
      </c>
      <c r="AK233" s="94">
        <f t="shared" si="30"/>
        <v>12.613764531804195</v>
      </c>
    </row>
    <row r="234" spans="1:37" ht="11.25">
      <c r="A234" s="29">
        <v>41865</v>
      </c>
      <c r="B234" s="130">
        <v>14</v>
      </c>
      <c r="C234" s="44">
        <v>13.1</v>
      </c>
      <c r="D234" s="154">
        <v>19.6</v>
      </c>
      <c r="E234" s="154">
        <v>8.6</v>
      </c>
      <c r="F234" s="119">
        <f t="shared" si="25"/>
        <v>14.100000000000001</v>
      </c>
      <c r="G234" s="119">
        <f t="shared" si="31"/>
        <v>89.80639600071588</v>
      </c>
      <c r="H234" s="112">
        <f t="shared" si="26"/>
        <v>12.354023380760834</v>
      </c>
      <c r="I234" s="153">
        <v>5.6</v>
      </c>
      <c r="J234" s="128">
        <v>5</v>
      </c>
      <c r="K234" s="128" t="s">
        <v>422</v>
      </c>
      <c r="L234" s="128">
        <v>3</v>
      </c>
      <c r="M234" s="128"/>
      <c r="N234" s="145">
        <v>16.3</v>
      </c>
      <c r="O234" s="128" t="s">
        <v>16</v>
      </c>
      <c r="P234" s="145">
        <v>0</v>
      </c>
      <c r="Q234" s="254"/>
      <c r="R234" s="128"/>
      <c r="S234" s="128">
        <v>1009.3</v>
      </c>
      <c r="T234" s="136" t="s">
        <v>415</v>
      </c>
      <c r="U234" s="127"/>
      <c r="V234" s="127"/>
      <c r="X234" s="90">
        <v>20.4</v>
      </c>
      <c r="Y234" s="90">
        <v>12</v>
      </c>
      <c r="AH234" s="94">
        <f t="shared" si="27"/>
        <v>15.977392985196072</v>
      </c>
      <c r="AI234" s="94">
        <f t="shared" si="28"/>
        <v>15.067820814875786</v>
      </c>
      <c r="AJ234" s="94">
        <f t="shared" si="29"/>
        <v>14.348720814875785</v>
      </c>
      <c r="AK234" s="94">
        <f t="shared" si="30"/>
        <v>12.354023380760834</v>
      </c>
    </row>
    <row r="235" spans="1:37" ht="11.25">
      <c r="A235" s="29">
        <v>41866</v>
      </c>
      <c r="B235" s="130">
        <v>15.7</v>
      </c>
      <c r="C235" s="44">
        <v>13.6</v>
      </c>
      <c r="D235" s="154">
        <v>19.6</v>
      </c>
      <c r="E235" s="154">
        <v>12.1</v>
      </c>
      <c r="F235" s="119">
        <f t="shared" si="25"/>
        <v>15.850000000000001</v>
      </c>
      <c r="G235" s="119">
        <f t="shared" si="31"/>
        <v>77.90897597721587</v>
      </c>
      <c r="H235" s="112">
        <f t="shared" si="26"/>
        <v>11.860204392717806</v>
      </c>
      <c r="I235" s="153">
        <v>10.6</v>
      </c>
      <c r="J235" s="128">
        <v>4</v>
      </c>
      <c r="K235" s="128" t="s">
        <v>16</v>
      </c>
      <c r="L235" s="128">
        <v>2</v>
      </c>
      <c r="M235" s="128"/>
      <c r="N235" s="145">
        <v>12.3</v>
      </c>
      <c r="O235" s="128" t="s">
        <v>15</v>
      </c>
      <c r="P235" s="145">
        <v>4.8</v>
      </c>
      <c r="Q235" s="254"/>
      <c r="R235" s="128"/>
      <c r="S235" s="128">
        <v>1017.1</v>
      </c>
      <c r="T235" s="136" t="s">
        <v>336</v>
      </c>
      <c r="U235" s="127"/>
      <c r="V235" s="127"/>
      <c r="X235" s="90">
        <v>20.2</v>
      </c>
      <c r="Y235" s="90">
        <v>11.6</v>
      </c>
      <c r="AH235" s="94">
        <f t="shared" si="27"/>
        <v>17.82779541421407</v>
      </c>
      <c r="AI235" s="94">
        <f t="shared" si="28"/>
        <v>15.567352846527232</v>
      </c>
      <c r="AJ235" s="94">
        <f t="shared" si="29"/>
        <v>13.889452846527233</v>
      </c>
      <c r="AK235" s="94">
        <f t="shared" si="30"/>
        <v>11.860204392717806</v>
      </c>
    </row>
    <row r="236" spans="1:37" ht="11.25">
      <c r="A236" s="29">
        <v>41867</v>
      </c>
      <c r="B236" s="130">
        <v>14.7</v>
      </c>
      <c r="C236" s="44">
        <v>12.6</v>
      </c>
      <c r="D236" s="154">
        <v>18.3</v>
      </c>
      <c r="E236" s="154">
        <v>8.9</v>
      </c>
      <c r="F236" s="119">
        <f t="shared" si="25"/>
        <v>13.600000000000001</v>
      </c>
      <c r="G236" s="119">
        <f t="shared" si="31"/>
        <v>77.19023386168529</v>
      </c>
      <c r="H236" s="112">
        <f t="shared" si="26"/>
        <v>10.750818112001271</v>
      </c>
      <c r="I236" s="153">
        <v>6.1</v>
      </c>
      <c r="J236" s="128">
        <v>6</v>
      </c>
      <c r="K236" s="128" t="s">
        <v>309</v>
      </c>
      <c r="L236" s="128">
        <v>4</v>
      </c>
      <c r="M236" s="128"/>
      <c r="N236" s="145">
        <v>23.3</v>
      </c>
      <c r="O236" s="128" t="s">
        <v>15</v>
      </c>
      <c r="P236" s="145">
        <v>0.6</v>
      </c>
      <c r="Q236" s="254"/>
      <c r="R236" s="128"/>
      <c r="S236" s="128">
        <v>1020.7</v>
      </c>
      <c r="T236" s="136" t="s">
        <v>206</v>
      </c>
      <c r="U236" s="127"/>
      <c r="V236" s="127"/>
      <c r="X236" s="90">
        <v>20.2</v>
      </c>
      <c r="Y236" s="90">
        <v>11.3</v>
      </c>
      <c r="AH236" s="94">
        <f t="shared" si="27"/>
        <v>16.717824157058523</v>
      </c>
      <c r="AI236" s="94">
        <f t="shared" si="28"/>
        <v>14.58242756341879</v>
      </c>
      <c r="AJ236" s="94">
        <f t="shared" si="29"/>
        <v>12.90452756341879</v>
      </c>
      <c r="AK236" s="94">
        <f t="shared" si="30"/>
        <v>10.750818112001271</v>
      </c>
    </row>
    <row r="237" spans="1:37" ht="11.25">
      <c r="A237" s="29">
        <v>41868</v>
      </c>
      <c r="B237" s="130">
        <v>15.5</v>
      </c>
      <c r="C237" s="44">
        <v>13.3</v>
      </c>
      <c r="D237" s="154">
        <v>17.8</v>
      </c>
      <c r="E237" s="154">
        <v>11.6</v>
      </c>
      <c r="F237" s="119">
        <f t="shared" si="25"/>
        <v>14.7</v>
      </c>
      <c r="G237" s="119">
        <f t="shared" si="31"/>
        <v>76.7473195159322</v>
      </c>
      <c r="H237" s="112">
        <f t="shared" si="26"/>
        <v>11.439148932573186</v>
      </c>
      <c r="I237" s="153">
        <v>10.6</v>
      </c>
      <c r="J237" s="128">
        <v>6</v>
      </c>
      <c r="K237" s="128" t="s">
        <v>422</v>
      </c>
      <c r="L237" s="206" t="s">
        <v>273</v>
      </c>
      <c r="M237" s="128"/>
      <c r="N237" s="145">
        <v>25.9</v>
      </c>
      <c r="O237" s="128" t="s">
        <v>309</v>
      </c>
      <c r="P237" s="145">
        <v>3.5</v>
      </c>
      <c r="Q237" s="254"/>
      <c r="R237" s="128"/>
      <c r="S237" s="128">
        <v>1008.2</v>
      </c>
      <c r="T237" s="136" t="s">
        <v>238</v>
      </c>
      <c r="U237" s="127"/>
      <c r="V237" s="127"/>
      <c r="X237" s="90">
        <v>20.2</v>
      </c>
      <c r="Y237" s="90">
        <v>11.4</v>
      </c>
      <c r="AH237" s="94">
        <f t="shared" si="27"/>
        <v>17.600767877026804</v>
      </c>
      <c r="AI237" s="94">
        <f t="shared" si="28"/>
        <v>15.265917559839318</v>
      </c>
      <c r="AJ237" s="94">
        <f t="shared" si="29"/>
        <v>13.508117559839318</v>
      </c>
      <c r="AK237" s="94">
        <f t="shared" si="30"/>
        <v>11.439148932573186</v>
      </c>
    </row>
    <row r="238" spans="1:37" ht="11.25">
      <c r="A238" s="29">
        <v>41869</v>
      </c>
      <c r="B238" s="130">
        <v>14</v>
      </c>
      <c r="C238" s="44">
        <v>12.7</v>
      </c>
      <c r="D238" s="154">
        <v>18.5</v>
      </c>
      <c r="E238" s="154">
        <v>10.6</v>
      </c>
      <c r="F238" s="119">
        <f t="shared" si="25"/>
        <v>14.55</v>
      </c>
      <c r="G238" s="119">
        <f t="shared" si="31"/>
        <v>85.36869354067228</v>
      </c>
      <c r="H238" s="112">
        <f t="shared" si="26"/>
        <v>11.585595650612687</v>
      </c>
      <c r="I238" s="153">
        <v>9.4</v>
      </c>
      <c r="J238" s="128">
        <v>3</v>
      </c>
      <c r="K238" s="128" t="s">
        <v>16</v>
      </c>
      <c r="L238" s="128">
        <v>3</v>
      </c>
      <c r="M238" s="128"/>
      <c r="N238" s="145">
        <v>20.6</v>
      </c>
      <c r="O238" s="128" t="s">
        <v>15</v>
      </c>
      <c r="P238" s="145">
        <v>0.2</v>
      </c>
      <c r="Q238" s="254"/>
      <c r="R238" s="128"/>
      <c r="S238" s="128">
        <v>1008.9</v>
      </c>
      <c r="T238" s="136" t="s">
        <v>377</v>
      </c>
      <c r="U238" s="127"/>
      <c r="V238" s="127"/>
      <c r="X238" s="90">
        <v>20</v>
      </c>
      <c r="Y238" s="90">
        <v>11.7</v>
      </c>
      <c r="AH238" s="94">
        <f t="shared" si="27"/>
        <v>15.977392985196072</v>
      </c>
      <c r="AI238" s="94">
        <f t="shared" si="28"/>
        <v>14.678391653320906</v>
      </c>
      <c r="AJ238" s="94">
        <f t="shared" si="29"/>
        <v>13.639691653320906</v>
      </c>
      <c r="AK238" s="94">
        <f t="shared" si="30"/>
        <v>11.585595650612687</v>
      </c>
    </row>
    <row r="239" spans="1:37" ht="11.25">
      <c r="A239" s="29">
        <v>41870</v>
      </c>
      <c r="B239" s="130">
        <v>11.7</v>
      </c>
      <c r="C239" s="44">
        <v>10.1</v>
      </c>
      <c r="D239" s="154">
        <v>16.7</v>
      </c>
      <c r="E239" s="154">
        <v>7.8</v>
      </c>
      <c r="F239" s="119">
        <f t="shared" si="25"/>
        <v>12.25</v>
      </c>
      <c r="G239" s="119">
        <f t="shared" si="31"/>
        <v>80.60232285595474</v>
      </c>
      <c r="H239" s="112">
        <f t="shared" si="26"/>
        <v>8.479079916256278</v>
      </c>
      <c r="I239" s="153">
        <v>6.3</v>
      </c>
      <c r="J239" s="128">
        <v>5</v>
      </c>
      <c r="K239" s="128" t="s">
        <v>16</v>
      </c>
      <c r="L239" s="206" t="s">
        <v>273</v>
      </c>
      <c r="M239" s="128"/>
      <c r="N239" s="145">
        <v>16.3</v>
      </c>
      <c r="O239" s="128" t="s">
        <v>16</v>
      </c>
      <c r="P239" s="145">
        <v>0</v>
      </c>
      <c r="Q239" s="254"/>
      <c r="R239" s="128"/>
      <c r="S239" s="128">
        <v>1012.9</v>
      </c>
      <c r="T239" s="136" t="s">
        <v>237</v>
      </c>
      <c r="U239" s="127"/>
      <c r="V239" s="127"/>
      <c r="X239" s="90">
        <v>19.9</v>
      </c>
      <c r="Y239" s="90">
        <v>11.6</v>
      </c>
      <c r="AH239" s="94">
        <f t="shared" si="27"/>
        <v>13.743260220579202</v>
      </c>
      <c r="AI239" s="94">
        <f t="shared" si="28"/>
        <v>12.355786973925246</v>
      </c>
      <c r="AJ239" s="94">
        <f t="shared" si="29"/>
        <v>11.077386973925247</v>
      </c>
      <c r="AK239" s="94">
        <f t="shared" si="30"/>
        <v>8.479079916256278</v>
      </c>
    </row>
    <row r="240" spans="1:37" ht="11.25">
      <c r="A240" s="29">
        <v>41871</v>
      </c>
      <c r="B240" s="130">
        <v>13.6</v>
      </c>
      <c r="C240" s="44">
        <v>11.3</v>
      </c>
      <c r="D240" s="154">
        <v>17</v>
      </c>
      <c r="E240" s="154">
        <v>5.2</v>
      </c>
      <c r="F240" s="119">
        <f t="shared" si="25"/>
        <v>11.1</v>
      </c>
      <c r="G240" s="119">
        <f t="shared" si="31"/>
        <v>74.17083484991865</v>
      </c>
      <c r="H240" s="112">
        <f t="shared" si="26"/>
        <v>9.092061992679048</v>
      </c>
      <c r="I240" s="153">
        <v>1</v>
      </c>
      <c r="J240" s="128">
        <v>4</v>
      </c>
      <c r="K240" s="128" t="s">
        <v>15</v>
      </c>
      <c r="L240" s="128">
        <v>6</v>
      </c>
      <c r="M240" s="128"/>
      <c r="N240" s="145">
        <v>15</v>
      </c>
      <c r="O240" s="128" t="s">
        <v>15</v>
      </c>
      <c r="P240" s="145">
        <v>0</v>
      </c>
      <c r="Q240" s="254"/>
      <c r="R240" s="128"/>
      <c r="S240" s="128">
        <v>1017.3</v>
      </c>
      <c r="T240" s="136" t="s">
        <v>340</v>
      </c>
      <c r="U240" s="127"/>
      <c r="V240" s="127"/>
      <c r="X240" s="90">
        <v>19.9</v>
      </c>
      <c r="Y240" s="90">
        <v>11.5</v>
      </c>
      <c r="AH240" s="94">
        <f t="shared" si="27"/>
        <v>15.567352846527232</v>
      </c>
      <c r="AI240" s="94">
        <f t="shared" si="28"/>
        <v>13.384135570301822</v>
      </c>
      <c r="AJ240" s="94">
        <f t="shared" si="29"/>
        <v>11.546435570301822</v>
      </c>
      <c r="AK240" s="94">
        <f t="shared" si="30"/>
        <v>9.092061992679048</v>
      </c>
    </row>
    <row r="241" spans="1:37" ht="11.25">
      <c r="A241" s="29">
        <v>41872</v>
      </c>
      <c r="B241" s="130">
        <v>11</v>
      </c>
      <c r="C241" s="44">
        <v>10</v>
      </c>
      <c r="D241" s="154">
        <v>17</v>
      </c>
      <c r="E241" s="261">
        <v>5</v>
      </c>
      <c r="F241" s="119">
        <f t="shared" si="25"/>
        <v>11</v>
      </c>
      <c r="G241" s="119">
        <f t="shared" si="31"/>
        <v>87.45512770374445</v>
      </c>
      <c r="H241" s="112">
        <f t="shared" si="26"/>
        <v>8.999257349080311</v>
      </c>
      <c r="I241" s="153">
        <v>1.9</v>
      </c>
      <c r="J241" s="128">
        <v>5</v>
      </c>
      <c r="K241" s="128" t="s">
        <v>355</v>
      </c>
      <c r="L241" s="128">
        <v>3</v>
      </c>
      <c r="M241" s="128"/>
      <c r="N241" s="145">
        <v>23.3</v>
      </c>
      <c r="O241" s="128" t="s">
        <v>422</v>
      </c>
      <c r="P241" s="145">
        <v>0.2</v>
      </c>
      <c r="Q241" s="254"/>
      <c r="R241" s="128"/>
      <c r="S241" s="128">
        <v>1014.6</v>
      </c>
      <c r="T241" s="136" t="s">
        <v>63</v>
      </c>
      <c r="U241" s="127"/>
      <c r="V241" s="127"/>
      <c r="X241" s="90">
        <v>19.7</v>
      </c>
      <c r="Y241" s="90">
        <v>11.5</v>
      </c>
      <c r="AH241" s="94">
        <f t="shared" si="27"/>
        <v>13.120234466007751</v>
      </c>
      <c r="AI241" s="94">
        <f t="shared" si="28"/>
        <v>12.273317807277772</v>
      </c>
      <c r="AJ241" s="94">
        <f t="shared" si="29"/>
        <v>11.474317807277773</v>
      </c>
      <c r="AK241" s="94">
        <f t="shared" si="30"/>
        <v>8.999257349080311</v>
      </c>
    </row>
    <row r="242" spans="1:37" ht="11.25">
      <c r="A242" s="29">
        <v>41873</v>
      </c>
      <c r="B242" s="130">
        <v>13.1</v>
      </c>
      <c r="C242" s="44">
        <v>11.8</v>
      </c>
      <c r="D242" s="154">
        <v>16.7</v>
      </c>
      <c r="E242" s="154">
        <v>9.8</v>
      </c>
      <c r="F242" s="119">
        <f t="shared" si="25"/>
        <v>13.25</v>
      </c>
      <c r="G242" s="119">
        <f t="shared" si="31"/>
        <v>84.9204050191544</v>
      </c>
      <c r="H242" s="112">
        <f t="shared" si="26"/>
        <v>10.623654760187225</v>
      </c>
      <c r="I242" s="153">
        <v>8</v>
      </c>
      <c r="J242" s="128">
        <v>6</v>
      </c>
      <c r="K242" s="128" t="s">
        <v>16</v>
      </c>
      <c r="L242" s="128">
        <v>3</v>
      </c>
      <c r="M242" s="128"/>
      <c r="N242" s="145">
        <v>17.9</v>
      </c>
      <c r="O242" s="128" t="s">
        <v>309</v>
      </c>
      <c r="P242" s="145">
        <v>1.2</v>
      </c>
      <c r="Q242" s="254"/>
      <c r="R242" s="128"/>
      <c r="S242" s="128">
        <v>1010.3</v>
      </c>
      <c r="T242" s="136" t="s">
        <v>420</v>
      </c>
      <c r="U242" s="127"/>
      <c r="V242" s="127"/>
      <c r="X242" s="90">
        <v>19.9</v>
      </c>
      <c r="Y242" s="90">
        <v>11.5</v>
      </c>
      <c r="AH242" s="94">
        <f t="shared" si="27"/>
        <v>15.067820814875786</v>
      </c>
      <c r="AI242" s="94">
        <f t="shared" si="28"/>
        <v>13.834354463552966</v>
      </c>
      <c r="AJ242" s="94">
        <f t="shared" si="29"/>
        <v>12.795654463552967</v>
      </c>
      <c r="AK242" s="94">
        <f t="shared" si="30"/>
        <v>10.623654760187225</v>
      </c>
    </row>
    <row r="243" spans="1:37" ht="11.25">
      <c r="A243" s="29">
        <v>41874</v>
      </c>
      <c r="B243" s="130">
        <v>12</v>
      </c>
      <c r="C243" s="44">
        <v>10.3</v>
      </c>
      <c r="D243" s="154">
        <v>17.2</v>
      </c>
      <c r="E243" s="154">
        <v>5.5</v>
      </c>
      <c r="F243" s="119">
        <f t="shared" si="25"/>
        <v>11.35</v>
      </c>
      <c r="G243" s="119">
        <f t="shared" si="31"/>
        <v>79.63889675216453</v>
      </c>
      <c r="H243" s="112">
        <f t="shared" si="26"/>
        <v>8.59382458803071</v>
      </c>
      <c r="I243" s="153">
        <v>2.2</v>
      </c>
      <c r="J243" s="128">
        <v>6</v>
      </c>
      <c r="K243" s="128" t="s">
        <v>16</v>
      </c>
      <c r="L243" s="128">
        <v>4</v>
      </c>
      <c r="M243" s="128"/>
      <c r="N243" s="145">
        <v>15</v>
      </c>
      <c r="O243" s="128" t="s">
        <v>16</v>
      </c>
      <c r="P243" s="145">
        <v>0.6</v>
      </c>
      <c r="Q243" s="254"/>
      <c r="R243" s="128"/>
      <c r="S243" s="128">
        <v>1014.7</v>
      </c>
      <c r="T243" s="136" t="s">
        <v>359</v>
      </c>
      <c r="U243" s="127"/>
      <c r="V243" s="127"/>
      <c r="X243" s="90">
        <v>19.4</v>
      </c>
      <c r="Y243" s="90">
        <v>11</v>
      </c>
      <c r="AH243" s="94">
        <f t="shared" si="27"/>
        <v>14.01813696808305</v>
      </c>
      <c r="AI243" s="94">
        <f t="shared" si="28"/>
        <v>12.522189626588666</v>
      </c>
      <c r="AJ243" s="94">
        <f t="shared" si="29"/>
        <v>11.163889626588666</v>
      </c>
      <c r="AK243" s="94">
        <f t="shared" si="30"/>
        <v>8.59382458803071</v>
      </c>
    </row>
    <row r="244" spans="1:37" ht="11.25">
      <c r="A244" s="29">
        <v>41875</v>
      </c>
      <c r="B244" s="130">
        <v>11</v>
      </c>
      <c r="C244" s="44">
        <v>10</v>
      </c>
      <c r="D244" s="154">
        <v>17.9</v>
      </c>
      <c r="E244" s="261">
        <v>5.1</v>
      </c>
      <c r="F244" s="119">
        <f t="shared" si="25"/>
        <v>11.5</v>
      </c>
      <c r="G244" s="119">
        <f t="shared" si="31"/>
        <v>87.45512770374445</v>
      </c>
      <c r="H244" s="112">
        <f t="shared" si="26"/>
        <v>8.999257349080311</v>
      </c>
      <c r="I244" s="153">
        <v>1.9</v>
      </c>
      <c r="J244" s="128">
        <v>3</v>
      </c>
      <c r="K244" s="128" t="s">
        <v>15</v>
      </c>
      <c r="L244" s="128">
        <v>2</v>
      </c>
      <c r="M244" s="128"/>
      <c r="N244" s="145">
        <v>10.9</v>
      </c>
      <c r="O244" s="128" t="s">
        <v>422</v>
      </c>
      <c r="P244" s="145">
        <v>2.4</v>
      </c>
      <c r="Q244" s="254"/>
      <c r="R244" s="128"/>
      <c r="S244" s="128">
        <v>1019.1</v>
      </c>
      <c r="T244" s="136" t="s">
        <v>461</v>
      </c>
      <c r="U244" s="127"/>
      <c r="V244" s="127"/>
      <c r="X244" s="90">
        <v>19.5</v>
      </c>
      <c r="Y244" s="90">
        <v>11.5</v>
      </c>
      <c r="AH244" s="94">
        <f t="shared" si="27"/>
        <v>13.120234466007751</v>
      </c>
      <c r="AI244" s="94">
        <f t="shared" si="28"/>
        <v>12.273317807277772</v>
      </c>
      <c r="AJ244" s="94">
        <f t="shared" si="29"/>
        <v>11.474317807277773</v>
      </c>
      <c r="AK244" s="94">
        <f t="shared" si="30"/>
        <v>8.999257349080311</v>
      </c>
    </row>
    <row r="245" spans="1:37" ht="11.25">
      <c r="A245" s="29">
        <v>41876</v>
      </c>
      <c r="B245" s="130">
        <v>12.6</v>
      </c>
      <c r="C245" s="44">
        <v>12.4</v>
      </c>
      <c r="D245" s="260">
        <v>14.6</v>
      </c>
      <c r="E245" s="154">
        <v>10.9</v>
      </c>
      <c r="F245" s="119">
        <f t="shared" si="25"/>
        <v>12.75</v>
      </c>
      <c r="G245" s="119">
        <f t="shared" si="31"/>
        <v>97.59933380202746</v>
      </c>
      <c r="H245" s="112">
        <f t="shared" si="26"/>
        <v>12.230229275245428</v>
      </c>
      <c r="I245" s="153">
        <v>9.4</v>
      </c>
      <c r="J245" s="128">
        <v>8</v>
      </c>
      <c r="K245" s="128" t="s">
        <v>352</v>
      </c>
      <c r="L245" s="206" t="s">
        <v>431</v>
      </c>
      <c r="M245" s="128"/>
      <c r="N245" s="145">
        <v>16.3</v>
      </c>
      <c r="O245" s="128" t="s">
        <v>490</v>
      </c>
      <c r="P245" s="145">
        <v>13.5</v>
      </c>
      <c r="Q245" s="254"/>
      <c r="R245" s="128"/>
      <c r="S245" s="128">
        <v>1008.9</v>
      </c>
      <c r="T245" s="136" t="s">
        <v>141</v>
      </c>
      <c r="U245" s="127"/>
      <c r="V245" s="127"/>
      <c r="X245" s="90">
        <v>19.5</v>
      </c>
      <c r="Y245" s="90">
        <v>11.1</v>
      </c>
      <c r="AH245" s="94">
        <f t="shared" si="27"/>
        <v>14.58242756341879</v>
      </c>
      <c r="AI245" s="94">
        <f t="shared" si="28"/>
        <v>14.392152154059962</v>
      </c>
      <c r="AJ245" s="94">
        <f t="shared" si="29"/>
        <v>14.232352154059964</v>
      </c>
      <c r="AK245" s="94">
        <f t="shared" si="30"/>
        <v>12.230229275245428</v>
      </c>
    </row>
    <row r="246" spans="1:37" ht="11.25">
      <c r="A246" s="29">
        <v>41877</v>
      </c>
      <c r="B246" s="130">
        <v>14.1</v>
      </c>
      <c r="C246" s="44">
        <v>13.7</v>
      </c>
      <c r="D246" s="260">
        <v>16</v>
      </c>
      <c r="E246" s="154">
        <v>12.6</v>
      </c>
      <c r="F246" s="119">
        <f t="shared" si="25"/>
        <v>14.3</v>
      </c>
      <c r="G246" s="119">
        <f t="shared" si="31"/>
        <v>95.4482334342796</v>
      </c>
      <c r="H246" s="112">
        <f t="shared" si="26"/>
        <v>13.383588834008172</v>
      </c>
      <c r="I246" s="153">
        <v>11.9</v>
      </c>
      <c r="J246" s="128">
        <v>7</v>
      </c>
      <c r="K246" s="128" t="s">
        <v>490</v>
      </c>
      <c r="L246" s="206" t="s">
        <v>273</v>
      </c>
      <c r="M246" s="128"/>
      <c r="N246" s="145">
        <v>23.3</v>
      </c>
      <c r="O246" s="128" t="s">
        <v>352</v>
      </c>
      <c r="P246" s="145">
        <v>0</v>
      </c>
      <c r="Q246" s="254"/>
      <c r="R246" s="128"/>
      <c r="S246" s="128">
        <v>1007.3</v>
      </c>
      <c r="T246" s="136" t="s">
        <v>505</v>
      </c>
      <c r="U246" s="127"/>
      <c r="V246" s="127"/>
      <c r="X246" s="90">
        <v>19.4</v>
      </c>
      <c r="Y246" s="90">
        <v>11.2</v>
      </c>
      <c r="AH246" s="94">
        <f t="shared" si="27"/>
        <v>16.081373099585093</v>
      </c>
      <c r="AI246" s="94">
        <f t="shared" si="28"/>
        <v>15.668986535529427</v>
      </c>
      <c r="AJ246" s="94">
        <f t="shared" si="29"/>
        <v>15.349386535529426</v>
      </c>
      <c r="AK246" s="94">
        <f t="shared" si="30"/>
        <v>13.383588834008172</v>
      </c>
    </row>
    <row r="247" spans="1:37" ht="11.25">
      <c r="A247" s="29">
        <v>41878</v>
      </c>
      <c r="B247" s="130">
        <v>13.4</v>
      </c>
      <c r="C247" s="44">
        <v>12.5</v>
      </c>
      <c r="D247" s="154">
        <v>20</v>
      </c>
      <c r="E247" s="154">
        <v>7.2</v>
      </c>
      <c r="F247" s="119">
        <f t="shared" si="25"/>
        <v>13.6</v>
      </c>
      <c r="G247" s="119">
        <f t="shared" si="31"/>
        <v>89.60090805893513</v>
      </c>
      <c r="H247" s="112">
        <f t="shared" si="26"/>
        <v>11.727122851272735</v>
      </c>
      <c r="I247" s="153">
        <v>3</v>
      </c>
      <c r="J247" s="237">
        <v>3</v>
      </c>
      <c r="K247" s="128" t="s">
        <v>352</v>
      </c>
      <c r="L247" s="128">
        <v>3</v>
      </c>
      <c r="M247" s="128"/>
      <c r="N247" s="145">
        <v>16.7</v>
      </c>
      <c r="O247" s="128" t="s">
        <v>353</v>
      </c>
      <c r="P247" s="145">
        <v>1.8</v>
      </c>
      <c r="Q247" s="254"/>
      <c r="R247" s="128"/>
      <c r="S247" s="128">
        <v>1016.9</v>
      </c>
      <c r="T247" s="136" t="s">
        <v>75</v>
      </c>
      <c r="U247" s="127"/>
      <c r="V247" s="127"/>
      <c r="X247" s="90">
        <v>19.4</v>
      </c>
      <c r="Y247" s="90">
        <v>11</v>
      </c>
      <c r="AH247" s="94">
        <f t="shared" si="27"/>
        <v>15.365821170728879</v>
      </c>
      <c r="AI247" s="94">
        <f t="shared" si="28"/>
        <v>14.487015299685174</v>
      </c>
      <c r="AJ247" s="94">
        <f t="shared" si="29"/>
        <v>13.767915299685173</v>
      </c>
      <c r="AK247" s="94">
        <f t="shared" si="30"/>
        <v>11.727122851272735</v>
      </c>
    </row>
    <row r="248" spans="1:37" ht="11.25">
      <c r="A248" s="29">
        <v>41879</v>
      </c>
      <c r="B248" s="130">
        <v>16</v>
      </c>
      <c r="C248" s="44">
        <v>15.4</v>
      </c>
      <c r="D248" s="154">
        <v>21.2</v>
      </c>
      <c r="E248" s="154">
        <v>13.4</v>
      </c>
      <c r="F248" s="119">
        <f t="shared" si="25"/>
        <v>17.3</v>
      </c>
      <c r="G248" s="119">
        <f t="shared" si="31"/>
        <v>93.59304545269002</v>
      </c>
      <c r="H248" s="112">
        <f t="shared" si="26"/>
        <v>14.967663103091361</v>
      </c>
      <c r="I248" s="153">
        <v>13.5</v>
      </c>
      <c r="J248" s="128">
        <v>7</v>
      </c>
      <c r="K248" s="128" t="s">
        <v>15</v>
      </c>
      <c r="L248" s="128">
        <v>3</v>
      </c>
      <c r="M248" s="128"/>
      <c r="N248" s="145">
        <v>19.2</v>
      </c>
      <c r="O248" s="128" t="s">
        <v>422</v>
      </c>
      <c r="P248" s="145">
        <v>0</v>
      </c>
      <c r="Q248" s="254"/>
      <c r="R248" s="128"/>
      <c r="S248" s="128">
        <v>1009.1</v>
      </c>
      <c r="T248" s="136" t="s">
        <v>236</v>
      </c>
      <c r="U248" s="127"/>
      <c r="V248" s="127"/>
      <c r="X248" s="90">
        <v>19.5</v>
      </c>
      <c r="Y248" s="90">
        <v>10.8</v>
      </c>
      <c r="AH248" s="94">
        <f t="shared" si="27"/>
        <v>18.173154145192665</v>
      </c>
      <c r="AI248" s="94">
        <f t="shared" si="28"/>
        <v>17.48820841929759</v>
      </c>
      <c r="AJ248" s="94">
        <f t="shared" si="29"/>
        <v>17.00880841929759</v>
      </c>
      <c r="AK248" s="94">
        <f t="shared" si="30"/>
        <v>14.967663103091361</v>
      </c>
    </row>
    <row r="249" spans="1:37" ht="11.25">
      <c r="A249" s="29">
        <v>41880</v>
      </c>
      <c r="B249" s="130">
        <v>16.9</v>
      </c>
      <c r="C249" s="44">
        <v>15.2</v>
      </c>
      <c r="D249" s="154">
        <v>18.7</v>
      </c>
      <c r="E249" s="154">
        <v>11.7</v>
      </c>
      <c r="F249" s="119">
        <f t="shared" si="25"/>
        <v>15.2</v>
      </c>
      <c r="G249" s="119">
        <f t="shared" si="31"/>
        <v>82.65488625196356</v>
      </c>
      <c r="H249" s="112">
        <f t="shared" si="26"/>
        <v>13.931669599315775</v>
      </c>
      <c r="I249" s="153">
        <v>8.5</v>
      </c>
      <c r="J249" s="128">
        <v>6</v>
      </c>
      <c r="K249" s="128" t="s">
        <v>422</v>
      </c>
      <c r="L249" s="206" t="s">
        <v>273</v>
      </c>
      <c r="M249" s="128"/>
      <c r="N249" s="145">
        <v>21.9</v>
      </c>
      <c r="O249" s="128" t="s">
        <v>15</v>
      </c>
      <c r="P249" s="145">
        <v>0</v>
      </c>
      <c r="Q249" s="254"/>
      <c r="R249" s="128"/>
      <c r="S249" s="128">
        <v>1009.7</v>
      </c>
      <c r="T249" s="136" t="s">
        <v>373</v>
      </c>
      <c r="U249" s="127"/>
      <c r="V249" s="127"/>
      <c r="X249" s="90">
        <v>19.2</v>
      </c>
      <c r="Y249" s="90">
        <v>10.8</v>
      </c>
      <c r="AH249" s="94">
        <f t="shared" si="27"/>
        <v>19.24469765091116</v>
      </c>
      <c r="AI249" s="94">
        <f t="shared" si="28"/>
        <v>17.264982952894922</v>
      </c>
      <c r="AJ249" s="94">
        <f t="shared" si="29"/>
        <v>15.906682952894922</v>
      </c>
      <c r="AK249" s="94">
        <f t="shared" si="30"/>
        <v>13.931669599315775</v>
      </c>
    </row>
    <row r="250" spans="1:37" ht="11.25">
      <c r="A250" s="29">
        <v>41881</v>
      </c>
      <c r="B250" s="130">
        <v>14.8</v>
      </c>
      <c r="C250" s="44">
        <v>13.8</v>
      </c>
      <c r="D250" s="154">
        <v>18.1</v>
      </c>
      <c r="E250" s="154">
        <v>11.7</v>
      </c>
      <c r="F250" s="119">
        <f t="shared" si="25"/>
        <v>14.9</v>
      </c>
      <c r="G250" s="119">
        <f t="shared" si="31"/>
        <v>88.9824281032189</v>
      </c>
      <c r="H250" s="112">
        <f t="shared" si="26"/>
        <v>13.002635135305121</v>
      </c>
      <c r="I250" s="153">
        <v>10.1</v>
      </c>
      <c r="J250" s="128">
        <v>6</v>
      </c>
      <c r="K250" s="128" t="s">
        <v>15</v>
      </c>
      <c r="L250" s="128">
        <v>4</v>
      </c>
      <c r="M250" s="128"/>
      <c r="N250" s="145">
        <v>20.6</v>
      </c>
      <c r="O250" s="128" t="s">
        <v>15</v>
      </c>
      <c r="P250" s="145">
        <v>0.3</v>
      </c>
      <c r="Q250" s="254"/>
      <c r="R250" s="128"/>
      <c r="S250" s="128">
        <v>1013.9</v>
      </c>
      <c r="T250" s="136" t="s">
        <v>159</v>
      </c>
      <c r="U250" s="127"/>
      <c r="V250" s="127"/>
      <c r="X250" s="90">
        <v>19.1</v>
      </c>
      <c r="Y250" s="90">
        <v>10.8</v>
      </c>
      <c r="AH250" s="94">
        <f t="shared" si="27"/>
        <v>16.8260215853932</v>
      </c>
      <c r="AI250" s="94">
        <f t="shared" si="28"/>
        <v>15.771202559854595</v>
      </c>
      <c r="AJ250" s="94">
        <f t="shared" si="29"/>
        <v>14.972202559854596</v>
      </c>
      <c r="AK250" s="94">
        <f t="shared" si="30"/>
        <v>13.002635135305121</v>
      </c>
    </row>
    <row r="251" spans="1:37" ht="12" thickBot="1">
      <c r="A251" s="167">
        <v>41882</v>
      </c>
      <c r="B251" s="220">
        <v>15.8</v>
      </c>
      <c r="C251" s="240">
        <v>14.7</v>
      </c>
      <c r="D251" s="221">
        <v>20.7</v>
      </c>
      <c r="E251" s="221">
        <v>10.6</v>
      </c>
      <c r="F251" s="170">
        <f t="shared" si="25"/>
        <v>15.649999999999999</v>
      </c>
      <c r="G251" s="170">
        <f t="shared" si="31"/>
        <v>88.2771495019504</v>
      </c>
      <c r="H251" s="171">
        <f t="shared" si="26"/>
        <v>13.865940365250195</v>
      </c>
      <c r="I251" s="222">
        <v>7.4</v>
      </c>
      <c r="J251" s="173">
        <v>4</v>
      </c>
      <c r="K251" s="173" t="s">
        <v>309</v>
      </c>
      <c r="L251" s="173">
        <v>4</v>
      </c>
      <c r="M251" s="173"/>
      <c r="N251" s="176">
        <v>16.3</v>
      </c>
      <c r="O251" s="173" t="s">
        <v>309</v>
      </c>
      <c r="P251" s="176">
        <v>0.1</v>
      </c>
      <c r="Q251" s="255"/>
      <c r="R251" s="173"/>
      <c r="S251" s="173">
        <v>1017.9</v>
      </c>
      <c r="T251" s="193" t="s">
        <v>45</v>
      </c>
      <c r="U251" s="175"/>
      <c r="V251" s="175"/>
      <c r="X251" s="90">
        <v>18.9</v>
      </c>
      <c r="Y251" s="90">
        <v>10.5</v>
      </c>
      <c r="AH251" s="94">
        <f t="shared" si="27"/>
        <v>17.942269597987615</v>
      </c>
      <c r="AI251" s="94">
        <f t="shared" si="28"/>
        <v>16.717824157058523</v>
      </c>
      <c r="AJ251" s="94">
        <f t="shared" si="29"/>
        <v>15.838924157058521</v>
      </c>
      <c r="AK251" s="94">
        <f t="shared" si="30"/>
        <v>13.865940365250195</v>
      </c>
    </row>
    <row r="252" spans="1:37" s="191" customFormat="1" ht="12" thickBot="1">
      <c r="A252" s="184">
        <v>41883</v>
      </c>
      <c r="B252" s="242">
        <v>16.5</v>
      </c>
      <c r="C252" s="277">
        <v>16</v>
      </c>
      <c r="D252" s="243">
        <v>18.6</v>
      </c>
      <c r="E252" s="243">
        <v>11.3</v>
      </c>
      <c r="F252" s="187">
        <f t="shared" si="25"/>
        <v>14.950000000000001</v>
      </c>
      <c r="G252" s="187">
        <f t="shared" si="31"/>
        <v>94.73318042184178</v>
      </c>
      <c r="H252" s="188">
        <f t="shared" si="26"/>
        <v>15.652508016309486</v>
      </c>
      <c r="I252" s="244">
        <v>7</v>
      </c>
      <c r="J252" s="194">
        <v>7</v>
      </c>
      <c r="K252" s="194" t="s">
        <v>15</v>
      </c>
      <c r="L252" s="194">
        <v>3</v>
      </c>
      <c r="M252" s="194"/>
      <c r="N252" s="245">
        <v>13.6</v>
      </c>
      <c r="O252" s="194" t="s">
        <v>16</v>
      </c>
      <c r="P252" s="245">
        <v>0</v>
      </c>
      <c r="Q252" s="252"/>
      <c r="R252" s="194"/>
      <c r="S252" s="194">
        <v>1019.7</v>
      </c>
      <c r="T252" s="246" t="s">
        <v>315</v>
      </c>
      <c r="U252" s="247"/>
      <c r="V252" s="247"/>
      <c r="X252" s="192">
        <v>18.8</v>
      </c>
      <c r="Y252" s="192">
        <v>10.7</v>
      </c>
      <c r="AH252" s="191">
        <f t="shared" si="27"/>
        <v>18.76180453991678</v>
      </c>
      <c r="AI252" s="191">
        <f t="shared" si="28"/>
        <v>18.173154145192665</v>
      </c>
      <c r="AJ252" s="191">
        <f t="shared" si="29"/>
        <v>17.773654145192666</v>
      </c>
      <c r="AK252" s="191">
        <f t="shared" si="30"/>
        <v>15.652508016309486</v>
      </c>
    </row>
    <row r="253" spans="1:37" ht="11.25">
      <c r="A253" s="179">
        <v>41884</v>
      </c>
      <c r="B253" s="197">
        <v>15</v>
      </c>
      <c r="C253" s="204">
        <v>13.5</v>
      </c>
      <c r="D253" s="202">
        <v>21.6</v>
      </c>
      <c r="E253" s="202">
        <v>8</v>
      </c>
      <c r="F253" s="119">
        <f t="shared" si="25"/>
        <v>14.8</v>
      </c>
      <c r="G253" s="119">
        <f t="shared" si="31"/>
        <v>83.71027546557197</v>
      </c>
      <c r="H253" s="112">
        <f t="shared" si="26"/>
        <v>12.26803155598206</v>
      </c>
      <c r="I253" s="181">
        <v>4</v>
      </c>
      <c r="J253" s="180">
        <v>0</v>
      </c>
      <c r="K253" s="180" t="s">
        <v>422</v>
      </c>
      <c r="L253" s="180">
        <v>1</v>
      </c>
      <c r="M253" s="180"/>
      <c r="N253" s="182">
        <v>7.7</v>
      </c>
      <c r="O253" s="180" t="s">
        <v>229</v>
      </c>
      <c r="P253" s="182">
        <v>0</v>
      </c>
      <c r="Q253" s="253"/>
      <c r="R253" s="180"/>
      <c r="S253" s="180">
        <v>1025.1</v>
      </c>
      <c r="T253" s="183" t="s">
        <v>275</v>
      </c>
      <c r="U253" s="224"/>
      <c r="V253" s="224"/>
      <c r="X253" s="90">
        <v>19</v>
      </c>
      <c r="Y253" s="90">
        <v>10.8</v>
      </c>
      <c r="AH253" s="94">
        <f t="shared" si="27"/>
        <v>17.04426199146042</v>
      </c>
      <c r="AI253" s="94">
        <f t="shared" si="28"/>
        <v>15.4662986641253</v>
      </c>
      <c r="AJ253" s="94">
        <f t="shared" si="29"/>
        <v>14.267798664125301</v>
      </c>
      <c r="AK253" s="94">
        <f t="shared" si="30"/>
        <v>12.26803155598206</v>
      </c>
    </row>
    <row r="254" spans="1:37" ht="11.25">
      <c r="A254" s="29">
        <v>41885</v>
      </c>
      <c r="B254" s="130">
        <v>14.4</v>
      </c>
      <c r="C254" s="44">
        <v>14</v>
      </c>
      <c r="D254" s="154">
        <v>20.4</v>
      </c>
      <c r="E254" s="154">
        <v>10.7</v>
      </c>
      <c r="F254" s="119">
        <f t="shared" si="25"/>
        <v>15.549999999999999</v>
      </c>
      <c r="G254" s="119">
        <f t="shared" si="31"/>
        <v>95.49247027489747</v>
      </c>
      <c r="H254" s="112">
        <f t="shared" si="26"/>
        <v>13.68901434261509</v>
      </c>
      <c r="I254" s="153">
        <v>6.1</v>
      </c>
      <c r="J254" s="128">
        <v>7</v>
      </c>
      <c r="K254" s="128" t="s">
        <v>351</v>
      </c>
      <c r="L254" s="128">
        <v>1</v>
      </c>
      <c r="M254" s="128"/>
      <c r="N254" s="145">
        <v>8.3</v>
      </c>
      <c r="O254" s="128" t="s">
        <v>352</v>
      </c>
      <c r="P254" s="145">
        <v>0</v>
      </c>
      <c r="Q254" s="254"/>
      <c r="R254" s="128"/>
      <c r="S254" s="128">
        <v>1025.1</v>
      </c>
      <c r="T254" s="136" t="s">
        <v>161</v>
      </c>
      <c r="U254" s="127"/>
      <c r="V254" s="127"/>
      <c r="X254" s="90">
        <v>18.9</v>
      </c>
      <c r="Y254" s="90">
        <v>10.8</v>
      </c>
      <c r="AH254" s="94">
        <f t="shared" si="27"/>
        <v>16.39688756623579</v>
      </c>
      <c r="AI254" s="94">
        <f t="shared" si="28"/>
        <v>15.977392985196072</v>
      </c>
      <c r="AJ254" s="94">
        <f t="shared" si="29"/>
        <v>15.657792985196071</v>
      </c>
      <c r="AK254" s="94">
        <f t="shared" si="30"/>
        <v>13.68901434261509</v>
      </c>
    </row>
    <row r="255" spans="1:37" ht="11.25">
      <c r="A255" s="29">
        <v>41886</v>
      </c>
      <c r="B255" s="130">
        <v>14.7</v>
      </c>
      <c r="C255" s="44">
        <v>14</v>
      </c>
      <c r="D255" s="154">
        <v>18.9</v>
      </c>
      <c r="E255" s="154">
        <v>11.9</v>
      </c>
      <c r="F255" s="119">
        <f t="shared" si="25"/>
        <v>15.399999999999999</v>
      </c>
      <c r="G255" s="119">
        <f t="shared" si="31"/>
        <v>92.22547647557542</v>
      </c>
      <c r="H255" s="112">
        <f t="shared" si="26"/>
        <v>13.452094851667006</v>
      </c>
      <c r="I255" s="153">
        <v>9</v>
      </c>
      <c r="J255" s="237">
        <v>7</v>
      </c>
      <c r="K255" s="128" t="s">
        <v>352</v>
      </c>
      <c r="L255" s="128">
        <v>4</v>
      </c>
      <c r="M255" s="128"/>
      <c r="N255" s="145">
        <v>12.3</v>
      </c>
      <c r="O255" s="128" t="s">
        <v>352</v>
      </c>
      <c r="P255" s="145">
        <v>0</v>
      </c>
      <c r="Q255" s="254"/>
      <c r="R255" s="128"/>
      <c r="S255" s="128">
        <v>1021.8</v>
      </c>
      <c r="T255" s="136" t="s">
        <v>172</v>
      </c>
      <c r="U255" s="127"/>
      <c r="V255" s="127"/>
      <c r="X255" s="90">
        <v>18.9</v>
      </c>
      <c r="Y255" s="90">
        <v>10.4</v>
      </c>
      <c r="AH255" s="94">
        <f t="shared" si="27"/>
        <v>16.717824157058523</v>
      </c>
      <c r="AI255" s="94">
        <f t="shared" si="28"/>
        <v>15.977392985196072</v>
      </c>
      <c r="AJ255" s="94">
        <f t="shared" si="29"/>
        <v>15.418092985196072</v>
      </c>
      <c r="AK255" s="94">
        <f t="shared" si="30"/>
        <v>13.452094851667006</v>
      </c>
    </row>
    <row r="256" spans="1:37" ht="11.25">
      <c r="A256" s="29">
        <v>41887</v>
      </c>
      <c r="B256" s="130">
        <v>15.4</v>
      </c>
      <c r="C256" s="44">
        <v>14.5</v>
      </c>
      <c r="D256" s="154">
        <v>21.1</v>
      </c>
      <c r="E256" s="154">
        <v>11.6</v>
      </c>
      <c r="F256" s="119">
        <f t="shared" si="25"/>
        <v>16.35</v>
      </c>
      <c r="G256" s="119">
        <f t="shared" si="31"/>
        <v>90.25601539665583</v>
      </c>
      <c r="H256" s="112">
        <f t="shared" si="26"/>
        <v>13.812635924681384</v>
      </c>
      <c r="I256" s="153">
        <v>8</v>
      </c>
      <c r="J256" s="237">
        <v>1</v>
      </c>
      <c r="K256" s="128" t="s">
        <v>352</v>
      </c>
      <c r="L256" s="206">
        <v>2</v>
      </c>
      <c r="M256" s="128"/>
      <c r="N256" s="145">
        <v>8.3</v>
      </c>
      <c r="O256" s="128" t="s">
        <v>352</v>
      </c>
      <c r="P256" s="145">
        <v>0</v>
      </c>
      <c r="Q256" s="254"/>
      <c r="R256" s="128"/>
      <c r="S256" s="128">
        <v>1018.2</v>
      </c>
      <c r="T256" s="136" t="s">
        <v>382</v>
      </c>
      <c r="U256" s="127"/>
      <c r="V256" s="127"/>
      <c r="X256" s="90">
        <v>19</v>
      </c>
      <c r="Y256" s="90">
        <v>10.8</v>
      </c>
      <c r="AH256" s="94">
        <f t="shared" si="27"/>
        <v>17.48820841929759</v>
      </c>
      <c r="AI256" s="94">
        <f t="shared" si="28"/>
        <v>16.503260083520495</v>
      </c>
      <c r="AJ256" s="94">
        <f t="shared" si="29"/>
        <v>15.784160083520494</v>
      </c>
      <c r="AK256" s="94">
        <f t="shared" si="30"/>
        <v>13.812635924681384</v>
      </c>
    </row>
    <row r="257" spans="1:37" ht="11.25">
      <c r="A257" s="29">
        <v>41888</v>
      </c>
      <c r="B257" s="130">
        <v>16.1</v>
      </c>
      <c r="C257" s="44">
        <v>15.4</v>
      </c>
      <c r="D257" s="154">
        <v>19</v>
      </c>
      <c r="E257" s="154">
        <v>14.4</v>
      </c>
      <c r="F257" s="119">
        <f t="shared" si="25"/>
        <v>16.7</v>
      </c>
      <c r="G257" s="119">
        <f t="shared" si="31"/>
        <v>92.56044721822524</v>
      </c>
      <c r="H257" s="112">
        <f t="shared" si="26"/>
        <v>14.8945695426262</v>
      </c>
      <c r="I257" s="153">
        <v>12</v>
      </c>
      <c r="J257" s="128">
        <v>8</v>
      </c>
      <c r="K257" s="128" t="s">
        <v>352</v>
      </c>
      <c r="L257" s="128">
        <v>2</v>
      </c>
      <c r="M257" s="128"/>
      <c r="N257" s="145">
        <v>6.9</v>
      </c>
      <c r="O257" s="128" t="s">
        <v>309</v>
      </c>
      <c r="P257" s="145">
        <v>0.1</v>
      </c>
      <c r="Q257" s="254"/>
      <c r="R257" s="128"/>
      <c r="S257" s="128">
        <v>1015.5</v>
      </c>
      <c r="T257" s="136" t="s">
        <v>25</v>
      </c>
      <c r="U257" s="127"/>
      <c r="V257" s="127"/>
      <c r="X257" s="90">
        <v>18.8</v>
      </c>
      <c r="Y257" s="90">
        <v>10.6</v>
      </c>
      <c r="AH257" s="94">
        <f t="shared" si="27"/>
        <v>18.289570683885234</v>
      </c>
      <c r="AI257" s="94">
        <f t="shared" si="28"/>
        <v>17.48820841929759</v>
      </c>
      <c r="AJ257" s="94">
        <f t="shared" si="29"/>
        <v>16.92890841929759</v>
      </c>
      <c r="AK257" s="94">
        <f t="shared" si="30"/>
        <v>14.8945695426262</v>
      </c>
    </row>
    <row r="258" spans="1:37" ht="11.25">
      <c r="A258" s="29">
        <v>41889</v>
      </c>
      <c r="B258" s="130">
        <v>13.1</v>
      </c>
      <c r="C258" s="44">
        <v>12</v>
      </c>
      <c r="D258" s="154">
        <v>19.6</v>
      </c>
      <c r="E258" s="154">
        <v>6.4</v>
      </c>
      <c r="F258" s="119">
        <f t="shared" si="25"/>
        <v>13</v>
      </c>
      <c r="G258" s="119">
        <f t="shared" si="31"/>
        <v>87.20064519954518</v>
      </c>
      <c r="H258" s="112">
        <f t="shared" si="26"/>
        <v>11.021778354133673</v>
      </c>
      <c r="I258" s="153">
        <v>2.6</v>
      </c>
      <c r="J258" s="128">
        <v>2</v>
      </c>
      <c r="K258" s="128" t="s">
        <v>16</v>
      </c>
      <c r="L258" s="128">
        <v>2</v>
      </c>
      <c r="M258" s="128"/>
      <c r="N258" s="145">
        <v>11</v>
      </c>
      <c r="O258" s="128" t="s">
        <v>16</v>
      </c>
      <c r="P258" s="145">
        <v>0</v>
      </c>
      <c r="Q258" s="254"/>
      <c r="R258" s="128"/>
      <c r="S258" s="128">
        <v>1017.1</v>
      </c>
      <c r="T258" s="136" t="s">
        <v>201</v>
      </c>
      <c r="U258" s="127"/>
      <c r="V258" s="127"/>
      <c r="X258" s="90">
        <v>19</v>
      </c>
      <c r="Y258" s="90">
        <v>10.2</v>
      </c>
      <c r="AH258" s="94">
        <f t="shared" si="27"/>
        <v>15.067820814875786</v>
      </c>
      <c r="AI258" s="94">
        <f t="shared" si="28"/>
        <v>14.01813696808305</v>
      </c>
      <c r="AJ258" s="94">
        <f t="shared" si="29"/>
        <v>13.13923696808305</v>
      </c>
      <c r="AK258" s="94">
        <f t="shared" si="30"/>
        <v>11.021778354133673</v>
      </c>
    </row>
    <row r="259" spans="1:37" ht="11.25">
      <c r="A259" s="29">
        <v>41890</v>
      </c>
      <c r="B259" s="130">
        <v>11.6</v>
      </c>
      <c r="C259" s="44">
        <v>11</v>
      </c>
      <c r="D259" s="154">
        <v>19.9</v>
      </c>
      <c r="E259" s="154">
        <v>4.4</v>
      </c>
      <c r="F259" s="119">
        <f t="shared" si="25"/>
        <v>12.149999999999999</v>
      </c>
      <c r="G259" s="119">
        <f t="shared" si="31"/>
        <v>92.58857362317046</v>
      </c>
      <c r="H259" s="112">
        <f t="shared" si="26"/>
        <v>10.441176361556773</v>
      </c>
      <c r="I259" s="153">
        <v>0.8</v>
      </c>
      <c r="J259" s="128">
        <v>3</v>
      </c>
      <c r="K259" s="128" t="s">
        <v>15</v>
      </c>
      <c r="L259" s="128">
        <v>2</v>
      </c>
      <c r="M259" s="128"/>
      <c r="N259" s="145">
        <v>9.6</v>
      </c>
      <c r="O259" s="128" t="s">
        <v>15</v>
      </c>
      <c r="P259" s="145">
        <v>0</v>
      </c>
      <c r="Q259" s="254"/>
      <c r="R259" s="128"/>
      <c r="S259" s="128">
        <v>1021.1</v>
      </c>
      <c r="T259" s="136" t="s">
        <v>239</v>
      </c>
      <c r="U259" s="127"/>
      <c r="V259" s="127"/>
      <c r="X259" s="90">
        <v>18.8</v>
      </c>
      <c r="Y259" s="90">
        <v>10.1</v>
      </c>
      <c r="AH259" s="94">
        <f t="shared" si="27"/>
        <v>13.652693816685344</v>
      </c>
      <c r="AI259" s="94">
        <f t="shared" si="28"/>
        <v>13.120234466007751</v>
      </c>
      <c r="AJ259" s="94">
        <f t="shared" si="29"/>
        <v>12.640834466007751</v>
      </c>
      <c r="AK259" s="94">
        <f t="shared" si="30"/>
        <v>10.441176361556773</v>
      </c>
    </row>
    <row r="260" spans="1:37" ht="11.25">
      <c r="A260" s="29">
        <v>41891</v>
      </c>
      <c r="B260" s="130">
        <v>13.4</v>
      </c>
      <c r="C260" s="44">
        <v>12.4</v>
      </c>
      <c r="D260" s="154">
        <v>21</v>
      </c>
      <c r="E260" s="154">
        <v>6.8</v>
      </c>
      <c r="F260" s="119">
        <f t="shared" si="25"/>
        <v>13.9</v>
      </c>
      <c r="G260" s="119">
        <f t="shared" si="31"/>
        <v>88.46355819859623</v>
      </c>
      <c r="H260" s="112">
        <f t="shared" si="26"/>
        <v>11.533938062596555</v>
      </c>
      <c r="I260" s="153">
        <v>3</v>
      </c>
      <c r="J260" s="128">
        <v>2</v>
      </c>
      <c r="K260" s="128" t="s">
        <v>16</v>
      </c>
      <c r="L260" s="128">
        <v>1</v>
      </c>
      <c r="M260" s="128"/>
      <c r="N260" s="145">
        <v>7.5</v>
      </c>
      <c r="O260" s="128" t="s">
        <v>15</v>
      </c>
      <c r="P260" s="145">
        <v>0</v>
      </c>
      <c r="Q260" s="254"/>
      <c r="R260" s="128"/>
      <c r="S260" s="128">
        <v>1023</v>
      </c>
      <c r="T260" s="136" t="s">
        <v>72</v>
      </c>
      <c r="U260" s="127"/>
      <c r="V260" s="127"/>
      <c r="X260" s="90">
        <v>18.4</v>
      </c>
      <c r="Y260" s="90">
        <v>10.1</v>
      </c>
      <c r="AH260" s="94">
        <f t="shared" si="27"/>
        <v>15.365821170728879</v>
      </c>
      <c r="AI260" s="94">
        <f t="shared" si="28"/>
        <v>14.392152154059962</v>
      </c>
      <c r="AJ260" s="94">
        <f t="shared" si="29"/>
        <v>13.593152154059963</v>
      </c>
      <c r="AK260" s="94">
        <f t="shared" si="30"/>
        <v>11.533938062596555</v>
      </c>
    </row>
    <row r="261" spans="1:37" ht="11.25">
      <c r="A261" s="29">
        <v>41892</v>
      </c>
      <c r="B261" s="130">
        <v>11.6</v>
      </c>
      <c r="C261" s="44">
        <v>11.2</v>
      </c>
      <c r="D261" s="154">
        <v>22</v>
      </c>
      <c r="E261" s="154">
        <v>8.1</v>
      </c>
      <c r="F261" s="119">
        <f t="shared" si="25"/>
        <v>15.05</v>
      </c>
      <c r="G261" s="119">
        <f t="shared" si="31"/>
        <v>95.04391353200808</v>
      </c>
      <c r="H261" s="112">
        <f t="shared" si="26"/>
        <v>10.833848534404915</v>
      </c>
      <c r="I261" s="153">
        <v>4.5</v>
      </c>
      <c r="J261" s="128">
        <v>4</v>
      </c>
      <c r="K261" s="128" t="s">
        <v>352</v>
      </c>
      <c r="L261" s="128">
        <v>1</v>
      </c>
      <c r="M261" s="128"/>
      <c r="N261" s="145">
        <v>8.3</v>
      </c>
      <c r="O261" s="128" t="s">
        <v>229</v>
      </c>
      <c r="P261" s="145">
        <v>0</v>
      </c>
      <c r="Q261" s="254"/>
      <c r="R261" s="128"/>
      <c r="S261" s="128">
        <v>1022.7</v>
      </c>
      <c r="T261" s="136" t="s">
        <v>507</v>
      </c>
      <c r="U261" s="127"/>
      <c r="V261" s="127"/>
      <c r="X261" s="90">
        <v>18.2</v>
      </c>
      <c r="Y261" s="90">
        <v>10</v>
      </c>
      <c r="AH261" s="94">
        <f t="shared" si="27"/>
        <v>13.652693816685344</v>
      </c>
      <c r="AI261" s="94">
        <f t="shared" si="28"/>
        <v>13.295654505920231</v>
      </c>
      <c r="AJ261" s="94">
        <f t="shared" si="29"/>
        <v>12.976054505920231</v>
      </c>
      <c r="AK261" s="94">
        <f t="shared" si="30"/>
        <v>10.833848534404915</v>
      </c>
    </row>
    <row r="262" spans="1:37" ht="11.25">
      <c r="A262" s="29">
        <v>41893</v>
      </c>
      <c r="B262" s="130">
        <v>13</v>
      </c>
      <c r="C262" s="44">
        <v>12</v>
      </c>
      <c r="D262" s="154">
        <v>20</v>
      </c>
      <c r="E262" s="154">
        <v>8.7</v>
      </c>
      <c r="F262" s="119">
        <f t="shared" si="25"/>
        <v>14.35</v>
      </c>
      <c r="G262" s="119">
        <f t="shared" si="31"/>
        <v>88.30641721926695</v>
      </c>
      <c r="H262" s="112">
        <f t="shared" si="26"/>
        <v>11.113047924422721</v>
      </c>
      <c r="I262" s="153">
        <v>4.9</v>
      </c>
      <c r="J262" s="128">
        <v>0</v>
      </c>
      <c r="K262" s="128" t="s">
        <v>490</v>
      </c>
      <c r="L262" s="128">
        <v>2</v>
      </c>
      <c r="M262" s="128"/>
      <c r="N262" s="145">
        <v>9.6</v>
      </c>
      <c r="O262" s="128" t="s">
        <v>352</v>
      </c>
      <c r="P262" s="145">
        <v>0</v>
      </c>
      <c r="Q262" s="254"/>
      <c r="R262" s="128"/>
      <c r="S262" s="128">
        <v>1024</v>
      </c>
      <c r="T262" s="136" t="s">
        <v>147</v>
      </c>
      <c r="U262" s="127"/>
      <c r="V262" s="127"/>
      <c r="X262" s="90">
        <v>18.2</v>
      </c>
      <c r="Y262" s="90">
        <v>9.9</v>
      </c>
      <c r="AH262" s="94">
        <f t="shared" si="27"/>
        <v>14.96962212299885</v>
      </c>
      <c r="AI262" s="94">
        <f t="shared" si="28"/>
        <v>14.01813696808305</v>
      </c>
      <c r="AJ262" s="94">
        <f t="shared" si="29"/>
        <v>13.21913696808305</v>
      </c>
      <c r="AK262" s="94">
        <f t="shared" si="30"/>
        <v>11.113047924422721</v>
      </c>
    </row>
    <row r="263" spans="1:37" ht="11.25">
      <c r="A263" s="29">
        <v>41894</v>
      </c>
      <c r="B263" s="130">
        <v>13.1</v>
      </c>
      <c r="C263" s="44">
        <v>12.2</v>
      </c>
      <c r="D263" s="154">
        <v>19.8</v>
      </c>
      <c r="E263" s="154">
        <v>7.5</v>
      </c>
      <c r="F263" s="119">
        <f t="shared" si="25"/>
        <v>13.65</v>
      </c>
      <c r="G263" s="119">
        <f t="shared" si="31"/>
        <v>89.49510751713943</v>
      </c>
      <c r="H263" s="112">
        <f t="shared" si="26"/>
        <v>11.413246737969374</v>
      </c>
      <c r="I263" s="153">
        <v>3.4</v>
      </c>
      <c r="J263" s="128">
        <v>8</v>
      </c>
      <c r="K263" s="128" t="s">
        <v>490</v>
      </c>
      <c r="L263" s="128">
        <v>3</v>
      </c>
      <c r="M263" s="128"/>
      <c r="N263" s="145">
        <v>9.6</v>
      </c>
      <c r="O263" s="128" t="s">
        <v>353</v>
      </c>
      <c r="P263" s="145">
        <v>0</v>
      </c>
      <c r="Q263" s="254"/>
      <c r="R263" s="128"/>
      <c r="S263" s="128">
        <v>1026.5</v>
      </c>
      <c r="T263" s="136" t="s">
        <v>458</v>
      </c>
      <c r="U263" s="127"/>
      <c r="V263" s="127"/>
      <c r="X263" s="90">
        <v>17.9</v>
      </c>
      <c r="Y263" s="90">
        <v>9.9</v>
      </c>
      <c r="AH263" s="94">
        <f t="shared" si="27"/>
        <v>15.067820814875786</v>
      </c>
      <c r="AI263" s="94">
        <f t="shared" si="28"/>
        <v>14.204062438763</v>
      </c>
      <c r="AJ263" s="94">
        <f t="shared" si="29"/>
        <v>13.484962438762999</v>
      </c>
      <c r="AK263" s="94">
        <f t="shared" si="30"/>
        <v>11.413246737969374</v>
      </c>
    </row>
    <row r="264" spans="1:37" ht="11.25">
      <c r="A264" s="29">
        <v>41895</v>
      </c>
      <c r="B264" s="130">
        <v>14.7</v>
      </c>
      <c r="C264" s="44">
        <v>13.6</v>
      </c>
      <c r="D264" s="154">
        <v>20</v>
      </c>
      <c r="E264" s="154">
        <v>12.2</v>
      </c>
      <c r="F264" s="119">
        <f t="shared" si="25"/>
        <v>16.1</v>
      </c>
      <c r="G264" s="119">
        <f t="shared" si="31"/>
        <v>87.86103208488134</v>
      </c>
      <c r="H264" s="112">
        <f t="shared" si="26"/>
        <v>12.71045102792758</v>
      </c>
      <c r="I264" s="153">
        <v>9.6</v>
      </c>
      <c r="J264" s="128">
        <v>7</v>
      </c>
      <c r="K264" s="128" t="s">
        <v>352</v>
      </c>
      <c r="L264" s="128">
        <v>2</v>
      </c>
      <c r="M264" s="128"/>
      <c r="N264" s="145">
        <v>8.6</v>
      </c>
      <c r="O264" s="128" t="s">
        <v>229</v>
      </c>
      <c r="P264" s="145">
        <v>0</v>
      </c>
      <c r="Q264" s="267" t="s">
        <v>317</v>
      </c>
      <c r="R264" s="128"/>
      <c r="S264" s="128">
        <v>1029.4</v>
      </c>
      <c r="T264" s="136" t="s">
        <v>391</v>
      </c>
      <c r="U264" s="127"/>
      <c r="V264" s="127"/>
      <c r="X264" s="90">
        <v>17.7</v>
      </c>
      <c r="Y264" s="90">
        <v>9.6</v>
      </c>
      <c r="AH264" s="94">
        <f t="shared" si="27"/>
        <v>16.717824157058523</v>
      </c>
      <c r="AI264" s="94">
        <f t="shared" si="28"/>
        <v>15.567352846527232</v>
      </c>
      <c r="AJ264" s="94">
        <f t="shared" si="29"/>
        <v>14.688452846527232</v>
      </c>
      <c r="AK264" s="94">
        <f t="shared" si="30"/>
        <v>12.71045102792758</v>
      </c>
    </row>
    <row r="265" spans="1:37" ht="11.25">
      <c r="A265" s="29">
        <v>41896</v>
      </c>
      <c r="B265" s="130">
        <v>15.6</v>
      </c>
      <c r="C265" s="44">
        <v>13.2</v>
      </c>
      <c r="D265" s="154">
        <v>18.5</v>
      </c>
      <c r="E265" s="154">
        <v>9.1</v>
      </c>
      <c r="F265" s="119">
        <f aca="true" t="shared" si="32" ref="F265:F328">AVERAGE(D265:E265)</f>
        <v>13.8</v>
      </c>
      <c r="G265" s="119">
        <f t="shared" si="31"/>
        <v>74.79402203852086</v>
      </c>
      <c r="H265" s="112">
        <f aca="true" t="shared" si="33" ref="H265:H328">AK265</f>
        <v>11.14701884246455</v>
      </c>
      <c r="I265" s="153">
        <v>4.1</v>
      </c>
      <c r="J265" s="128">
        <v>5</v>
      </c>
      <c r="K265" s="128" t="s">
        <v>248</v>
      </c>
      <c r="L265" s="206" t="s">
        <v>321</v>
      </c>
      <c r="M265" s="128"/>
      <c r="N265" s="145">
        <v>12.3</v>
      </c>
      <c r="O265" s="128" t="s">
        <v>351</v>
      </c>
      <c r="P265" s="145">
        <v>0.2</v>
      </c>
      <c r="Q265" s="254"/>
      <c r="R265" s="128"/>
      <c r="S265" s="128">
        <v>1026</v>
      </c>
      <c r="T265" s="136" t="s">
        <v>465</v>
      </c>
      <c r="U265" s="127"/>
      <c r="V265" s="127"/>
      <c r="X265" s="90">
        <v>17.4</v>
      </c>
      <c r="Y265" s="90">
        <v>9.4</v>
      </c>
      <c r="AH265" s="94">
        <f aca="true" t="shared" si="34" ref="AH265:AH328">6.107*EXP(17.38*(B265/(239+B265)))</f>
        <v>17.713962526575546</v>
      </c>
      <c r="AI265" s="94">
        <f aca="true" t="shared" si="35" ref="AI265:AI328">IF(W265&gt;=0,6.107*EXP(17.38*(C265/(239+C265))),6.107*EXP(22.44*(C265/(272.4+C265))))</f>
        <v>15.166585036022243</v>
      </c>
      <c r="AJ265" s="94">
        <f aca="true" t="shared" si="36" ref="AJ265:AJ328">IF(C265&gt;=0,AI265-(0.000799*1000*(B265-C265)),AI265-(0.00072*1000*(B265-C265)))</f>
        <v>13.248985036022242</v>
      </c>
      <c r="AK265" s="94">
        <f aca="true" t="shared" si="37" ref="AK265:AK328">239*LN(AJ265/6.107)/(17.38-LN(AJ265/6.107))</f>
        <v>11.14701884246455</v>
      </c>
    </row>
    <row r="266" spans="1:37" ht="11.25">
      <c r="A266" s="29">
        <v>41897</v>
      </c>
      <c r="B266" s="130">
        <v>15.5</v>
      </c>
      <c r="C266" s="44">
        <v>14.6</v>
      </c>
      <c r="D266" s="154">
        <v>19.4</v>
      </c>
      <c r="E266" s="154">
        <v>10.3</v>
      </c>
      <c r="F266" s="119">
        <f t="shared" si="32"/>
        <v>14.85</v>
      </c>
      <c r="G266" s="119">
        <f t="shared" si="31"/>
        <v>90.28661750092034</v>
      </c>
      <c r="H266" s="112">
        <f t="shared" si="33"/>
        <v>13.916611997693566</v>
      </c>
      <c r="I266" s="153">
        <v>5.6</v>
      </c>
      <c r="J266" s="237">
        <v>6</v>
      </c>
      <c r="K266" s="128" t="s">
        <v>351</v>
      </c>
      <c r="L266" s="128">
        <v>2</v>
      </c>
      <c r="M266" s="128"/>
      <c r="N266" s="145">
        <v>5.9</v>
      </c>
      <c r="O266" s="128" t="s">
        <v>352</v>
      </c>
      <c r="P266" s="145">
        <v>0</v>
      </c>
      <c r="Q266" s="254"/>
      <c r="R266" s="128"/>
      <c r="S266" s="128">
        <v>1019.4</v>
      </c>
      <c r="T266" s="136" t="s">
        <v>390</v>
      </c>
      <c r="U266" s="127"/>
      <c r="V266" s="127"/>
      <c r="X266" s="90">
        <v>17.2</v>
      </c>
      <c r="Y266" s="90">
        <v>9.5</v>
      </c>
      <c r="AH266" s="94">
        <f t="shared" si="34"/>
        <v>17.600767877026804</v>
      </c>
      <c r="AI266" s="94">
        <f t="shared" si="35"/>
        <v>16.61023797035605</v>
      </c>
      <c r="AJ266" s="94">
        <f t="shared" si="36"/>
        <v>15.891137970356048</v>
      </c>
      <c r="AK266" s="94">
        <f t="shared" si="37"/>
        <v>13.916611997693566</v>
      </c>
    </row>
    <row r="267" spans="1:37" ht="11.25">
      <c r="A267" s="29">
        <v>41898</v>
      </c>
      <c r="B267" s="130">
        <v>15</v>
      </c>
      <c r="C267" s="44">
        <v>14.4</v>
      </c>
      <c r="D267" s="154">
        <v>20.1</v>
      </c>
      <c r="E267" s="154">
        <v>13.4</v>
      </c>
      <c r="F267" s="119">
        <f t="shared" si="32"/>
        <v>16.75</v>
      </c>
      <c r="G267" s="119">
        <f t="shared" si="31"/>
        <v>93.38912752110258</v>
      </c>
      <c r="H267" s="112">
        <f t="shared" si="33"/>
        <v>13.942127845350997</v>
      </c>
      <c r="I267" s="153">
        <v>12.4</v>
      </c>
      <c r="J267" s="237">
        <v>4</v>
      </c>
      <c r="K267" s="128" t="s">
        <v>352</v>
      </c>
      <c r="L267" s="128">
        <v>3</v>
      </c>
      <c r="M267" s="128"/>
      <c r="N267" s="145">
        <v>12.3</v>
      </c>
      <c r="O267" s="128" t="s">
        <v>352</v>
      </c>
      <c r="P267" s="145">
        <v>0</v>
      </c>
      <c r="Q267" s="254"/>
      <c r="R267" s="128"/>
      <c r="S267" s="128">
        <v>1017.3</v>
      </c>
      <c r="T267" s="136" t="s">
        <v>365</v>
      </c>
      <c r="U267" s="127"/>
      <c r="V267" s="127"/>
      <c r="X267" s="90">
        <v>17.4</v>
      </c>
      <c r="Y267" s="90">
        <v>9.2</v>
      </c>
      <c r="AH267" s="94">
        <f t="shared" si="34"/>
        <v>17.04426199146042</v>
      </c>
      <c r="AI267" s="94">
        <f t="shared" si="35"/>
        <v>16.39688756623579</v>
      </c>
      <c r="AJ267" s="94">
        <f t="shared" si="36"/>
        <v>15.91748756623579</v>
      </c>
      <c r="AK267" s="94">
        <f t="shared" si="37"/>
        <v>13.942127845350997</v>
      </c>
    </row>
    <row r="268" spans="1:37" ht="11.25">
      <c r="A268" s="29">
        <v>41899</v>
      </c>
      <c r="B268" s="130">
        <v>16</v>
      </c>
      <c r="C268" s="44">
        <v>15.1</v>
      </c>
      <c r="D268" s="154">
        <v>19.1</v>
      </c>
      <c r="E268" s="154">
        <v>14.5</v>
      </c>
      <c r="F268" s="119">
        <f t="shared" si="32"/>
        <v>16.8</v>
      </c>
      <c r="G268" s="119">
        <f t="shared" si="31"/>
        <v>90.43675511115732</v>
      </c>
      <c r="H268" s="112">
        <f t="shared" si="33"/>
        <v>14.436092947617583</v>
      </c>
      <c r="I268" s="153">
        <v>13.5</v>
      </c>
      <c r="J268" s="128">
        <v>7</v>
      </c>
      <c r="K268" s="128" t="s">
        <v>352</v>
      </c>
      <c r="L268" s="128">
        <v>3</v>
      </c>
      <c r="M268" s="128"/>
      <c r="N268" s="145">
        <v>11</v>
      </c>
      <c r="O268" s="128" t="s">
        <v>490</v>
      </c>
      <c r="P268" s="145">
        <v>0</v>
      </c>
      <c r="Q268" s="254"/>
      <c r="R268" s="128"/>
      <c r="S268" s="128">
        <v>1015.2</v>
      </c>
      <c r="T268" s="136" t="s">
        <v>186</v>
      </c>
      <c r="U268" s="127"/>
      <c r="V268" s="127"/>
      <c r="X268" s="90">
        <v>17.5</v>
      </c>
      <c r="Y268" s="90">
        <v>9.8</v>
      </c>
      <c r="AH268" s="94">
        <f t="shared" si="34"/>
        <v>18.173154145192665</v>
      </c>
      <c r="AI268" s="94">
        <f t="shared" si="35"/>
        <v>17.154310910261028</v>
      </c>
      <c r="AJ268" s="94">
        <f t="shared" si="36"/>
        <v>16.435210910261027</v>
      </c>
      <c r="AK268" s="94">
        <f t="shared" si="37"/>
        <v>14.436092947617583</v>
      </c>
    </row>
    <row r="269" spans="1:37" ht="11.25">
      <c r="A269" s="29">
        <v>41900</v>
      </c>
      <c r="B269" s="130">
        <v>15.2</v>
      </c>
      <c r="C269" s="44">
        <v>15</v>
      </c>
      <c r="D269" s="154">
        <v>22.1</v>
      </c>
      <c r="E269" s="154">
        <v>14.2</v>
      </c>
      <c r="F269" s="119">
        <f t="shared" si="32"/>
        <v>18.15</v>
      </c>
      <c r="G269" s="119">
        <f t="shared" si="31"/>
        <v>97.79599573035954</v>
      </c>
      <c r="H269" s="112">
        <f t="shared" si="33"/>
        <v>14.85377819844562</v>
      </c>
      <c r="I269" s="153">
        <v>14.5</v>
      </c>
      <c r="J269" s="128">
        <v>8</v>
      </c>
      <c r="K269" s="128" t="s">
        <v>352</v>
      </c>
      <c r="L269" s="128">
        <v>3</v>
      </c>
      <c r="M269" s="128"/>
      <c r="N269" s="145">
        <v>11</v>
      </c>
      <c r="O269" s="128" t="s">
        <v>490</v>
      </c>
      <c r="P269" s="145">
        <v>0</v>
      </c>
      <c r="Q269" s="254"/>
      <c r="R269" s="128"/>
      <c r="S269" s="128">
        <v>1012.3</v>
      </c>
      <c r="T269" s="136" t="s">
        <v>38</v>
      </c>
      <c r="U269" s="127"/>
      <c r="V269" s="127"/>
      <c r="X269" s="90">
        <v>17.3</v>
      </c>
      <c r="Y269" s="90">
        <v>9.7</v>
      </c>
      <c r="AH269" s="94">
        <f t="shared" si="34"/>
        <v>17.264982952894922</v>
      </c>
      <c r="AI269" s="94">
        <f t="shared" si="35"/>
        <v>17.04426199146042</v>
      </c>
      <c r="AJ269" s="94">
        <f t="shared" si="36"/>
        <v>16.88446199146042</v>
      </c>
      <c r="AK269" s="94">
        <f t="shared" si="37"/>
        <v>14.85377819844562</v>
      </c>
    </row>
    <row r="270" spans="1:37" ht="11.25">
      <c r="A270" s="29">
        <v>41901</v>
      </c>
      <c r="B270" s="130">
        <v>15</v>
      </c>
      <c r="C270" s="44">
        <v>14.8</v>
      </c>
      <c r="D270" s="154">
        <v>16.7</v>
      </c>
      <c r="E270" s="154">
        <v>14.4</v>
      </c>
      <c r="F270" s="119">
        <f t="shared" si="32"/>
        <v>15.55</v>
      </c>
      <c r="G270" s="119">
        <f t="shared" si="31"/>
        <v>97.78200777331028</v>
      </c>
      <c r="H270" s="112">
        <f t="shared" si="33"/>
        <v>14.652106785344788</v>
      </c>
      <c r="I270" s="153">
        <v>14.6</v>
      </c>
      <c r="J270" s="128">
        <v>8</v>
      </c>
      <c r="K270" s="128" t="s">
        <v>352</v>
      </c>
      <c r="L270" s="128">
        <v>3</v>
      </c>
      <c r="M270" s="128"/>
      <c r="N270" s="145">
        <v>9.6</v>
      </c>
      <c r="O270" s="128" t="s">
        <v>352</v>
      </c>
      <c r="P270" s="145">
        <v>0</v>
      </c>
      <c r="Q270" s="254"/>
      <c r="R270" s="128"/>
      <c r="S270" s="128">
        <v>1013.1</v>
      </c>
      <c r="T270" s="136" t="s">
        <v>311</v>
      </c>
      <c r="U270" s="127"/>
      <c r="V270" s="127"/>
      <c r="X270" s="90">
        <v>16.8</v>
      </c>
      <c r="Y270" s="90">
        <v>9.4</v>
      </c>
      <c r="AH270" s="94">
        <f t="shared" si="34"/>
        <v>17.04426199146042</v>
      </c>
      <c r="AI270" s="94">
        <f t="shared" si="35"/>
        <v>16.8260215853932</v>
      </c>
      <c r="AJ270" s="94">
        <f t="shared" si="36"/>
        <v>16.6662215853932</v>
      </c>
      <c r="AK270" s="94">
        <f t="shared" si="37"/>
        <v>14.652106785344788</v>
      </c>
    </row>
    <row r="271" spans="1:37" ht="11.25">
      <c r="A271" s="29">
        <v>41902</v>
      </c>
      <c r="B271" s="130">
        <v>15.4</v>
      </c>
      <c r="C271" s="44">
        <v>14.8</v>
      </c>
      <c r="D271" s="154">
        <v>17.3</v>
      </c>
      <c r="E271" s="154">
        <v>14.6</v>
      </c>
      <c r="F271" s="119">
        <f t="shared" si="32"/>
        <v>15.95</v>
      </c>
      <c r="G271" s="119">
        <f t="shared" si="31"/>
        <v>93.47224823416052</v>
      </c>
      <c r="H271" s="112">
        <f t="shared" si="33"/>
        <v>14.352547020192684</v>
      </c>
      <c r="I271" s="153">
        <v>13</v>
      </c>
      <c r="J271" s="128">
        <v>8</v>
      </c>
      <c r="K271" s="128" t="s">
        <v>352</v>
      </c>
      <c r="L271" s="128">
        <v>2</v>
      </c>
      <c r="M271" s="128"/>
      <c r="N271" s="145">
        <v>6.9</v>
      </c>
      <c r="O271" s="128" t="s">
        <v>352</v>
      </c>
      <c r="P271" s="145">
        <v>0</v>
      </c>
      <c r="Q271" s="254"/>
      <c r="R271" s="128"/>
      <c r="S271" s="128">
        <v>1017.2</v>
      </c>
      <c r="T271" s="136" t="s">
        <v>386</v>
      </c>
      <c r="U271" s="127"/>
      <c r="V271" s="127"/>
      <c r="X271" s="90">
        <v>16.8</v>
      </c>
      <c r="Y271" s="90">
        <v>9.3</v>
      </c>
      <c r="AH271" s="94">
        <f t="shared" si="34"/>
        <v>17.48820841929759</v>
      </c>
      <c r="AI271" s="94">
        <f t="shared" si="35"/>
        <v>16.8260215853932</v>
      </c>
      <c r="AJ271" s="94">
        <f t="shared" si="36"/>
        <v>16.3466215853932</v>
      </c>
      <c r="AK271" s="94">
        <f t="shared" si="37"/>
        <v>14.352547020192684</v>
      </c>
    </row>
    <row r="272" spans="1:37" ht="11.25">
      <c r="A272" s="29">
        <v>41903</v>
      </c>
      <c r="B272" s="130">
        <v>11.1</v>
      </c>
      <c r="C272" s="44">
        <v>10.5</v>
      </c>
      <c r="D272" s="154">
        <v>16.7</v>
      </c>
      <c r="E272" s="154">
        <v>6.2</v>
      </c>
      <c r="F272" s="119">
        <f t="shared" si="32"/>
        <v>11.45</v>
      </c>
      <c r="G272" s="119">
        <f t="shared" si="31"/>
        <v>92.45494625132625</v>
      </c>
      <c r="H272" s="112">
        <f t="shared" si="33"/>
        <v>9.924238836715224</v>
      </c>
      <c r="I272" s="153">
        <v>4.2</v>
      </c>
      <c r="J272" s="128">
        <v>1</v>
      </c>
      <c r="K272" s="128" t="s">
        <v>350</v>
      </c>
      <c r="L272" s="128">
        <v>3</v>
      </c>
      <c r="M272" s="128"/>
      <c r="N272" s="145">
        <v>12.3</v>
      </c>
      <c r="O272" s="128" t="s">
        <v>350</v>
      </c>
      <c r="P272" s="145">
        <v>0</v>
      </c>
      <c r="Q272" s="254"/>
      <c r="R272" s="128"/>
      <c r="S272" s="128">
        <v>1026.1</v>
      </c>
      <c r="T272" s="136" t="s">
        <v>257</v>
      </c>
      <c r="U272" s="127"/>
      <c r="V272" s="127"/>
      <c r="X272" s="90">
        <v>16.5</v>
      </c>
      <c r="Y272" s="90">
        <v>8.7</v>
      </c>
      <c r="AH272" s="94">
        <f t="shared" si="34"/>
        <v>13.207688324480838</v>
      </c>
      <c r="AI272" s="94">
        <f t="shared" si="35"/>
        <v>12.690561141441451</v>
      </c>
      <c r="AJ272" s="94">
        <f t="shared" si="36"/>
        <v>12.211161141441451</v>
      </c>
      <c r="AK272" s="94">
        <f t="shared" si="37"/>
        <v>9.924238836715224</v>
      </c>
    </row>
    <row r="273" spans="1:37" ht="11.25">
      <c r="A273" s="29">
        <v>41904</v>
      </c>
      <c r="B273" s="130">
        <v>7.7</v>
      </c>
      <c r="C273" s="44">
        <v>7.2</v>
      </c>
      <c r="D273" s="154">
        <v>18.8</v>
      </c>
      <c r="E273" s="154">
        <v>3</v>
      </c>
      <c r="F273" s="119">
        <f t="shared" si="32"/>
        <v>10.9</v>
      </c>
      <c r="G273" s="119">
        <f t="shared" si="31"/>
        <v>92.83555515526129</v>
      </c>
      <c r="H273" s="112">
        <f t="shared" si="33"/>
        <v>6.61556696641879</v>
      </c>
      <c r="I273" s="153">
        <v>0.5</v>
      </c>
      <c r="J273" s="237">
        <v>3</v>
      </c>
      <c r="K273" s="128" t="s">
        <v>422</v>
      </c>
      <c r="L273" s="128">
        <v>2</v>
      </c>
      <c r="M273" s="128"/>
      <c r="N273" s="145">
        <v>6.4</v>
      </c>
      <c r="O273" s="128" t="s">
        <v>309</v>
      </c>
      <c r="P273" s="145">
        <v>0</v>
      </c>
      <c r="Q273" s="254"/>
      <c r="R273" s="128"/>
      <c r="S273" s="128">
        <v>1026.9</v>
      </c>
      <c r="T273" s="136" t="s">
        <v>453</v>
      </c>
      <c r="U273" s="127"/>
      <c r="V273" s="127"/>
      <c r="X273" s="90">
        <v>16.5</v>
      </c>
      <c r="Y273" s="90">
        <v>8.8</v>
      </c>
      <c r="AH273" s="94">
        <f t="shared" si="34"/>
        <v>10.5055132003167</v>
      </c>
      <c r="AI273" s="94">
        <f t="shared" si="35"/>
        <v>10.152351501423265</v>
      </c>
      <c r="AJ273" s="94">
        <f t="shared" si="36"/>
        <v>9.752851501423265</v>
      </c>
      <c r="AK273" s="94">
        <f t="shared" si="37"/>
        <v>6.61556696641879</v>
      </c>
    </row>
    <row r="274" spans="1:37" ht="11.25">
      <c r="A274" s="29">
        <v>41905</v>
      </c>
      <c r="B274" s="130">
        <v>9.7</v>
      </c>
      <c r="C274" s="44">
        <v>9.4</v>
      </c>
      <c r="D274" s="154">
        <v>18.9</v>
      </c>
      <c r="E274" s="154">
        <v>5.4</v>
      </c>
      <c r="F274" s="119">
        <f t="shared" si="32"/>
        <v>12.149999999999999</v>
      </c>
      <c r="G274" s="119">
        <f t="shared" si="31"/>
        <v>96.01032719917715</v>
      </c>
      <c r="H274" s="112">
        <f t="shared" si="33"/>
        <v>9.095223615272287</v>
      </c>
      <c r="I274" s="153">
        <v>2.4</v>
      </c>
      <c r="J274" s="128">
        <v>3</v>
      </c>
      <c r="K274" s="128" t="s">
        <v>354</v>
      </c>
      <c r="L274" s="128">
        <v>2</v>
      </c>
      <c r="M274" s="128"/>
      <c r="N274" s="145">
        <v>13.6</v>
      </c>
      <c r="O274" s="128" t="s">
        <v>15</v>
      </c>
      <c r="P274" s="145">
        <v>2.7</v>
      </c>
      <c r="Q274" s="254"/>
      <c r="R274" s="128"/>
      <c r="S274" s="128">
        <v>1021</v>
      </c>
      <c r="T274" s="136" t="s">
        <v>383</v>
      </c>
      <c r="U274" s="127"/>
      <c r="V274" s="127"/>
      <c r="X274" s="90">
        <v>16.5</v>
      </c>
      <c r="Y274" s="90">
        <v>8.9</v>
      </c>
      <c r="AH274" s="94">
        <f t="shared" si="34"/>
        <v>12.028809601738768</v>
      </c>
      <c r="AI274" s="94">
        <f t="shared" si="35"/>
        <v>11.78859945679543</v>
      </c>
      <c r="AJ274" s="94">
        <f t="shared" si="36"/>
        <v>11.54889945679543</v>
      </c>
      <c r="AK274" s="94">
        <f t="shared" si="37"/>
        <v>9.095223615272287</v>
      </c>
    </row>
    <row r="275" spans="1:37" ht="11.25">
      <c r="A275" s="29">
        <v>41906</v>
      </c>
      <c r="B275" s="130">
        <v>13.6</v>
      </c>
      <c r="C275" s="44">
        <v>12.2</v>
      </c>
      <c r="D275" s="154">
        <v>17</v>
      </c>
      <c r="E275" s="154">
        <v>9.7</v>
      </c>
      <c r="F275" s="119">
        <f t="shared" si="32"/>
        <v>13.35</v>
      </c>
      <c r="G275" s="119">
        <f t="shared" si="31"/>
        <v>84.05708130192544</v>
      </c>
      <c r="H275" s="112">
        <f t="shared" si="33"/>
        <v>10.960076598827156</v>
      </c>
      <c r="I275" s="153">
        <v>8.6</v>
      </c>
      <c r="J275" s="128">
        <v>6</v>
      </c>
      <c r="K275" s="128" t="s">
        <v>16</v>
      </c>
      <c r="L275" s="128">
        <v>4</v>
      </c>
      <c r="M275" s="128"/>
      <c r="N275" s="145">
        <v>20.6</v>
      </c>
      <c r="O275" s="128" t="s">
        <v>16</v>
      </c>
      <c r="P275" s="145">
        <v>0</v>
      </c>
      <c r="Q275" s="254"/>
      <c r="R275" s="128"/>
      <c r="S275" s="128">
        <v>1013.1</v>
      </c>
      <c r="T275" s="136" t="s">
        <v>249</v>
      </c>
      <c r="U275" s="127"/>
      <c r="V275" s="127"/>
      <c r="X275" s="90">
        <v>16.3</v>
      </c>
      <c r="Y275" s="90">
        <v>9</v>
      </c>
      <c r="AH275" s="94">
        <f t="shared" si="34"/>
        <v>15.567352846527232</v>
      </c>
      <c r="AI275" s="94">
        <f t="shared" si="35"/>
        <v>14.204062438763</v>
      </c>
      <c r="AJ275" s="94">
        <f t="shared" si="36"/>
        <v>13.085462438762999</v>
      </c>
      <c r="AK275" s="94">
        <f t="shared" si="37"/>
        <v>10.960076598827156</v>
      </c>
    </row>
    <row r="276" spans="1:37" ht="11.25">
      <c r="A276" s="29">
        <v>41907</v>
      </c>
      <c r="B276" s="130">
        <v>10</v>
      </c>
      <c r="C276" s="44">
        <v>9.6</v>
      </c>
      <c r="D276" s="154">
        <v>19.1</v>
      </c>
      <c r="E276" s="154">
        <v>5.1</v>
      </c>
      <c r="F276" s="119">
        <f t="shared" si="32"/>
        <v>12.100000000000001</v>
      </c>
      <c r="G276" s="119">
        <f t="shared" si="31"/>
        <v>94.74752782998023</v>
      </c>
      <c r="H276" s="112">
        <f t="shared" si="33"/>
        <v>9.197258355415647</v>
      </c>
      <c r="I276" s="153">
        <v>2.2</v>
      </c>
      <c r="J276" s="128">
        <v>7</v>
      </c>
      <c r="K276" s="128" t="s">
        <v>15</v>
      </c>
      <c r="L276" s="128">
        <v>3</v>
      </c>
      <c r="M276" s="128"/>
      <c r="N276" s="145">
        <v>21.9</v>
      </c>
      <c r="O276" s="128" t="s">
        <v>15</v>
      </c>
      <c r="P276" s="145">
        <v>0</v>
      </c>
      <c r="Q276" s="254"/>
      <c r="R276" s="128"/>
      <c r="S276" s="128">
        <v>1018.3</v>
      </c>
      <c r="T276" s="136" t="s">
        <v>200</v>
      </c>
      <c r="U276" s="127"/>
      <c r="V276" s="127"/>
      <c r="X276" s="90">
        <v>16.4</v>
      </c>
      <c r="Y276" s="90">
        <v>8.7</v>
      </c>
      <c r="AH276" s="94">
        <f t="shared" si="34"/>
        <v>12.273317807277772</v>
      </c>
      <c r="AI276" s="94">
        <f t="shared" si="35"/>
        <v>11.948265205112428</v>
      </c>
      <c r="AJ276" s="94">
        <f t="shared" si="36"/>
        <v>11.628665205112426</v>
      </c>
      <c r="AK276" s="94">
        <f t="shared" si="37"/>
        <v>9.197258355415647</v>
      </c>
    </row>
    <row r="277" spans="1:37" ht="11.25">
      <c r="A277" s="29">
        <v>41908</v>
      </c>
      <c r="B277" s="130">
        <v>17.1</v>
      </c>
      <c r="C277" s="44">
        <v>15</v>
      </c>
      <c r="D277" s="154">
        <v>19.5</v>
      </c>
      <c r="E277" s="154">
        <v>10</v>
      </c>
      <c r="F277" s="119">
        <f t="shared" si="32"/>
        <v>14.75</v>
      </c>
      <c r="G277" s="119">
        <f t="shared" si="31"/>
        <v>78.84145911839987</v>
      </c>
      <c r="H277" s="112">
        <f t="shared" si="33"/>
        <v>13.400539786316369</v>
      </c>
      <c r="I277" s="153">
        <v>11.1</v>
      </c>
      <c r="J277" s="128">
        <v>4</v>
      </c>
      <c r="K277" s="128" t="s">
        <v>355</v>
      </c>
      <c r="L277" s="128">
        <v>4</v>
      </c>
      <c r="M277" s="128"/>
      <c r="N277" s="145">
        <v>17.9</v>
      </c>
      <c r="O277" s="128" t="s">
        <v>309</v>
      </c>
      <c r="P277" s="145">
        <v>0</v>
      </c>
      <c r="Q277" s="254"/>
      <c r="R277" s="128"/>
      <c r="S277" s="128">
        <v>1022.2</v>
      </c>
      <c r="T277" s="136" t="s">
        <v>290</v>
      </c>
      <c r="U277" s="127"/>
      <c r="V277" s="127"/>
      <c r="X277" s="90">
        <v>16.4</v>
      </c>
      <c r="Y277" s="90">
        <v>8.6</v>
      </c>
      <c r="AH277" s="94">
        <f t="shared" si="34"/>
        <v>19.490204980077856</v>
      </c>
      <c r="AI277" s="94">
        <f t="shared" si="35"/>
        <v>17.04426199146042</v>
      </c>
      <c r="AJ277" s="94">
        <f t="shared" si="36"/>
        <v>15.366361991460419</v>
      </c>
      <c r="AK277" s="94">
        <f t="shared" si="37"/>
        <v>13.400539786316369</v>
      </c>
    </row>
    <row r="278" spans="1:37" ht="11.25">
      <c r="A278" s="29">
        <v>41909</v>
      </c>
      <c r="B278" s="130">
        <v>9</v>
      </c>
      <c r="C278" s="44">
        <v>8.6</v>
      </c>
      <c r="D278" s="154">
        <v>18.4</v>
      </c>
      <c r="E278" s="154">
        <v>4.5</v>
      </c>
      <c r="F278" s="119">
        <f t="shared" si="32"/>
        <v>11.45</v>
      </c>
      <c r="G278" s="119">
        <f t="shared" si="31"/>
        <v>94.54520922359396</v>
      </c>
      <c r="H278" s="112">
        <f t="shared" si="33"/>
        <v>8.172238735094224</v>
      </c>
      <c r="I278" s="153">
        <v>1.6</v>
      </c>
      <c r="J278" s="128">
        <v>7</v>
      </c>
      <c r="K278" s="128" t="s">
        <v>15</v>
      </c>
      <c r="L278" s="128">
        <v>1</v>
      </c>
      <c r="M278" s="128"/>
      <c r="N278" s="145">
        <v>11</v>
      </c>
      <c r="O278" s="128" t="s">
        <v>15</v>
      </c>
      <c r="P278" s="145">
        <v>0</v>
      </c>
      <c r="Q278" s="254"/>
      <c r="R278" s="128"/>
      <c r="S278" s="128">
        <v>1027.6</v>
      </c>
      <c r="T278" s="136" t="s">
        <v>476</v>
      </c>
      <c r="U278" s="127"/>
      <c r="V278" s="127"/>
      <c r="X278" s="90">
        <v>16.3</v>
      </c>
      <c r="Y278" s="90">
        <v>8.6</v>
      </c>
      <c r="AH278" s="94">
        <f t="shared" si="34"/>
        <v>11.474893337456098</v>
      </c>
      <c r="AI278" s="94">
        <f t="shared" si="35"/>
        <v>11.16856191408211</v>
      </c>
      <c r="AJ278" s="94">
        <f t="shared" si="36"/>
        <v>10.84896191408211</v>
      </c>
      <c r="AK278" s="94">
        <f t="shared" si="37"/>
        <v>8.172238735094224</v>
      </c>
    </row>
    <row r="279" spans="1:37" ht="11.25">
      <c r="A279" s="29">
        <v>41910</v>
      </c>
      <c r="B279" s="130">
        <v>13.6</v>
      </c>
      <c r="C279" s="44">
        <v>13.3</v>
      </c>
      <c r="D279" s="154">
        <v>22</v>
      </c>
      <c r="E279" s="154">
        <v>9</v>
      </c>
      <c r="F279" s="119">
        <f t="shared" si="32"/>
        <v>15.5</v>
      </c>
      <c r="G279" s="119">
        <f t="shared" si="31"/>
        <v>96.52390941463995</v>
      </c>
      <c r="H279" s="112">
        <f t="shared" si="33"/>
        <v>13.057703711364395</v>
      </c>
      <c r="I279" s="153">
        <v>7.9</v>
      </c>
      <c r="J279" s="128">
        <v>3</v>
      </c>
      <c r="K279" s="128" t="s">
        <v>352</v>
      </c>
      <c r="L279" s="128">
        <v>1</v>
      </c>
      <c r="M279" s="128"/>
      <c r="N279" s="145">
        <v>6.9</v>
      </c>
      <c r="O279" s="128" t="s">
        <v>291</v>
      </c>
      <c r="P279" s="145">
        <v>0</v>
      </c>
      <c r="Q279" s="254"/>
      <c r="R279" s="128"/>
      <c r="S279" s="128">
        <v>1022.4</v>
      </c>
      <c r="T279" s="136" t="s">
        <v>447</v>
      </c>
      <c r="U279" s="127"/>
      <c r="V279" s="127"/>
      <c r="X279" s="90">
        <v>16.3</v>
      </c>
      <c r="Y279" s="90">
        <v>8.4</v>
      </c>
      <c r="AH279" s="94">
        <f t="shared" si="34"/>
        <v>15.567352846527232</v>
      </c>
      <c r="AI279" s="94">
        <f t="shared" si="35"/>
        <v>15.265917559839318</v>
      </c>
      <c r="AJ279" s="94">
        <f t="shared" si="36"/>
        <v>15.026217559839319</v>
      </c>
      <c r="AK279" s="94">
        <f t="shared" si="37"/>
        <v>13.057703711364395</v>
      </c>
    </row>
    <row r="280" spans="1:37" ht="11.25">
      <c r="A280" s="29">
        <v>41911</v>
      </c>
      <c r="B280" s="130">
        <v>16.2</v>
      </c>
      <c r="C280" s="44">
        <v>15</v>
      </c>
      <c r="D280" s="154">
        <v>20.5</v>
      </c>
      <c r="E280" s="154">
        <v>13.6</v>
      </c>
      <c r="F280" s="119">
        <f t="shared" si="32"/>
        <v>17.05</v>
      </c>
      <c r="G280" s="119">
        <f t="shared" si="31"/>
        <v>87.38944876296387</v>
      </c>
      <c r="H280" s="112">
        <f t="shared" si="33"/>
        <v>14.103920763411558</v>
      </c>
      <c r="I280" s="153">
        <v>11.6</v>
      </c>
      <c r="J280" s="128">
        <v>5</v>
      </c>
      <c r="K280" s="128" t="s">
        <v>490</v>
      </c>
      <c r="L280" s="128">
        <v>1</v>
      </c>
      <c r="M280" s="128"/>
      <c r="N280" s="145">
        <v>8.3</v>
      </c>
      <c r="O280" s="128" t="s">
        <v>490</v>
      </c>
      <c r="P280" s="259">
        <v>9.7</v>
      </c>
      <c r="Q280" s="254"/>
      <c r="R280" s="128"/>
      <c r="S280" s="128">
        <v>1020.6</v>
      </c>
      <c r="T280" s="136" t="s">
        <v>232</v>
      </c>
      <c r="U280" s="127"/>
      <c r="V280" s="127"/>
      <c r="X280" s="90">
        <v>15.9</v>
      </c>
      <c r="Y280" s="90">
        <v>8.5</v>
      </c>
      <c r="AH280" s="94">
        <f t="shared" si="34"/>
        <v>18.406640869300837</v>
      </c>
      <c r="AI280" s="94">
        <f t="shared" si="35"/>
        <v>17.04426199146042</v>
      </c>
      <c r="AJ280" s="94">
        <f t="shared" si="36"/>
        <v>16.08546199146042</v>
      </c>
      <c r="AK280" s="94">
        <f t="shared" si="37"/>
        <v>14.103920763411558</v>
      </c>
    </row>
    <row r="281" spans="1:37" ht="12" thickBot="1">
      <c r="A281" s="167">
        <v>41912</v>
      </c>
      <c r="B281" s="220">
        <v>13</v>
      </c>
      <c r="C281" s="240">
        <v>12.6</v>
      </c>
      <c r="D281" s="221">
        <v>19.5</v>
      </c>
      <c r="E281" s="221">
        <v>10.1</v>
      </c>
      <c r="F281" s="170">
        <f t="shared" si="32"/>
        <v>14.8</v>
      </c>
      <c r="G281" s="170">
        <f t="shared" si="31"/>
        <v>95.27847427428269</v>
      </c>
      <c r="H281" s="171">
        <f t="shared" si="33"/>
        <v>12.262735056862024</v>
      </c>
      <c r="I281" s="222">
        <v>7.6</v>
      </c>
      <c r="J281" s="173">
        <v>5</v>
      </c>
      <c r="K281" s="173" t="s">
        <v>353</v>
      </c>
      <c r="L281" s="173">
        <v>2</v>
      </c>
      <c r="M281" s="173"/>
      <c r="N281" s="176">
        <v>12.3</v>
      </c>
      <c r="O281" s="173" t="s">
        <v>422</v>
      </c>
      <c r="P281" s="176">
        <v>0</v>
      </c>
      <c r="Q281" s="255"/>
      <c r="R281" s="173"/>
      <c r="S281" s="173">
        <v>1022.7</v>
      </c>
      <c r="T281" s="193" t="s">
        <v>289</v>
      </c>
      <c r="U281" s="175"/>
      <c r="V281" s="175"/>
      <c r="X281" s="90">
        <v>15.7</v>
      </c>
      <c r="Y281" s="90">
        <v>8.3</v>
      </c>
      <c r="AH281" s="94">
        <f t="shared" si="34"/>
        <v>14.96962212299885</v>
      </c>
      <c r="AI281" s="94">
        <f t="shared" si="35"/>
        <v>14.58242756341879</v>
      </c>
      <c r="AJ281" s="94">
        <f t="shared" si="36"/>
        <v>14.262827563418789</v>
      </c>
      <c r="AK281" s="94">
        <f t="shared" si="37"/>
        <v>12.262735056862024</v>
      </c>
    </row>
    <row r="282" spans="1:37" s="191" customFormat="1" ht="12" thickBot="1">
      <c r="A282" s="184">
        <v>41913</v>
      </c>
      <c r="B282" s="242">
        <v>15</v>
      </c>
      <c r="C282" s="277">
        <v>13</v>
      </c>
      <c r="D282" s="243">
        <v>19.3</v>
      </c>
      <c r="E282" s="268">
        <v>11.3</v>
      </c>
      <c r="F282" s="187">
        <f t="shared" si="32"/>
        <v>15.3</v>
      </c>
      <c r="G282" s="187">
        <f t="shared" si="31"/>
        <v>78.45233856237572</v>
      </c>
      <c r="H282" s="188">
        <f t="shared" si="33"/>
        <v>11.28589284979939</v>
      </c>
      <c r="I282" s="244">
        <v>8.9</v>
      </c>
      <c r="J282" s="194">
        <v>3</v>
      </c>
      <c r="K282" s="194" t="s">
        <v>355</v>
      </c>
      <c r="L282" s="194">
        <v>3</v>
      </c>
      <c r="M282" s="194"/>
      <c r="N282" s="245">
        <v>13.6</v>
      </c>
      <c r="O282" s="194" t="s">
        <v>422</v>
      </c>
      <c r="P282" s="245" t="s">
        <v>155</v>
      </c>
      <c r="Q282" s="252"/>
      <c r="R282" s="194"/>
      <c r="S282" s="194">
        <v>1024</v>
      </c>
      <c r="T282" s="246" t="s">
        <v>235</v>
      </c>
      <c r="U282" s="247"/>
      <c r="V282" s="247"/>
      <c r="X282" s="192">
        <v>15.8</v>
      </c>
      <c r="Y282" s="192">
        <v>8.4</v>
      </c>
      <c r="AH282" s="191">
        <f t="shared" si="34"/>
        <v>17.04426199146042</v>
      </c>
      <c r="AI282" s="191">
        <f t="shared" si="35"/>
        <v>14.96962212299885</v>
      </c>
      <c r="AJ282" s="191">
        <f t="shared" si="36"/>
        <v>13.371622122998849</v>
      </c>
      <c r="AK282" s="191">
        <f t="shared" si="37"/>
        <v>11.28589284979939</v>
      </c>
    </row>
    <row r="283" spans="1:37" ht="11.25">
      <c r="A283" s="179">
        <v>41914</v>
      </c>
      <c r="B283" s="197">
        <v>12</v>
      </c>
      <c r="C283" s="204">
        <v>10.1</v>
      </c>
      <c r="D283" s="202">
        <v>18.6</v>
      </c>
      <c r="E283" s="202">
        <v>9.3</v>
      </c>
      <c r="F283" s="119">
        <f t="shared" si="32"/>
        <v>13.950000000000001</v>
      </c>
      <c r="G283" s="119">
        <f t="shared" si="31"/>
        <v>77.31189243335861</v>
      </c>
      <c r="H283" s="112">
        <f t="shared" si="33"/>
        <v>8.156946299118598</v>
      </c>
      <c r="I283" s="181">
        <v>6.1</v>
      </c>
      <c r="J283" s="180">
        <v>7</v>
      </c>
      <c r="K283" s="180" t="s">
        <v>353</v>
      </c>
      <c r="L283" s="180">
        <v>1</v>
      </c>
      <c r="M283" s="180"/>
      <c r="N283" s="182">
        <v>8.1</v>
      </c>
      <c r="O283" s="180" t="s">
        <v>353</v>
      </c>
      <c r="P283" s="182">
        <v>0</v>
      </c>
      <c r="Q283" s="253"/>
      <c r="R283" s="180"/>
      <c r="S283" s="180">
        <v>1025</v>
      </c>
      <c r="T283" s="183" t="s">
        <v>303</v>
      </c>
      <c r="U283" s="224"/>
      <c r="V283" s="224"/>
      <c r="X283" s="90">
        <v>15.3</v>
      </c>
      <c r="Y283" s="90">
        <v>8</v>
      </c>
      <c r="AH283" s="94">
        <f t="shared" si="34"/>
        <v>14.01813696808305</v>
      </c>
      <c r="AI283" s="94">
        <f t="shared" si="35"/>
        <v>12.355786973925246</v>
      </c>
      <c r="AJ283" s="94">
        <f t="shared" si="36"/>
        <v>10.837686973925246</v>
      </c>
      <c r="AK283" s="94">
        <f t="shared" si="37"/>
        <v>8.156946299118598</v>
      </c>
    </row>
    <row r="284" spans="1:37" ht="11.25">
      <c r="A284" s="29">
        <v>41915</v>
      </c>
      <c r="B284" s="130">
        <v>14.5</v>
      </c>
      <c r="C284" s="44">
        <v>14.1</v>
      </c>
      <c r="D284" s="154">
        <v>19.5</v>
      </c>
      <c r="E284" s="260">
        <v>11.7</v>
      </c>
      <c r="F284" s="119">
        <f t="shared" si="32"/>
        <v>15.6</v>
      </c>
      <c r="G284" s="119">
        <f t="shared" si="31"/>
        <v>95.5070272165448</v>
      </c>
      <c r="H284" s="112">
        <f t="shared" si="33"/>
        <v>13.790798840760367</v>
      </c>
      <c r="I284" s="153">
        <v>6</v>
      </c>
      <c r="J284" s="128">
        <v>6</v>
      </c>
      <c r="K284" s="128" t="s">
        <v>291</v>
      </c>
      <c r="L284" s="128">
        <v>2</v>
      </c>
      <c r="M284" s="128"/>
      <c r="N284" s="145">
        <v>11.6</v>
      </c>
      <c r="O284" s="128" t="s">
        <v>353</v>
      </c>
      <c r="P284" s="145">
        <v>1.9</v>
      </c>
      <c r="Q284" s="254"/>
      <c r="R284" s="128"/>
      <c r="S284" s="128">
        <v>1022</v>
      </c>
      <c r="T284" s="136" t="s">
        <v>485</v>
      </c>
      <c r="U284" s="127"/>
      <c r="V284" s="127"/>
      <c r="X284" s="90">
        <v>15.3</v>
      </c>
      <c r="Y284" s="90">
        <v>7.9</v>
      </c>
      <c r="AH284" s="94">
        <f t="shared" si="34"/>
        <v>16.503260083520495</v>
      </c>
      <c r="AI284" s="94">
        <f t="shared" si="35"/>
        <v>16.081373099585093</v>
      </c>
      <c r="AJ284" s="94">
        <f t="shared" si="36"/>
        <v>15.761773099585092</v>
      </c>
      <c r="AK284" s="94">
        <f t="shared" si="37"/>
        <v>13.790798840760367</v>
      </c>
    </row>
    <row r="285" spans="1:37" ht="11.25">
      <c r="A285" s="29">
        <v>41916</v>
      </c>
      <c r="B285" s="130">
        <v>11</v>
      </c>
      <c r="C285" s="44">
        <v>10.7</v>
      </c>
      <c r="D285" s="154">
        <v>13</v>
      </c>
      <c r="E285" s="260">
        <v>11</v>
      </c>
      <c r="F285" s="119">
        <f t="shared" si="32"/>
        <v>12</v>
      </c>
      <c r="G285" s="119">
        <f t="shared" si="31"/>
        <v>96.19661459803697</v>
      </c>
      <c r="H285" s="112">
        <f t="shared" si="33"/>
        <v>10.417919271780297</v>
      </c>
      <c r="I285" s="153">
        <v>11</v>
      </c>
      <c r="J285" s="128">
        <v>8</v>
      </c>
      <c r="K285" s="128" t="s">
        <v>15</v>
      </c>
      <c r="L285" s="128">
        <v>4</v>
      </c>
      <c r="M285" s="128"/>
      <c r="N285" s="145">
        <v>15.3</v>
      </c>
      <c r="O285" s="128" t="s">
        <v>291</v>
      </c>
      <c r="P285" s="145">
        <v>3</v>
      </c>
      <c r="Q285" s="254"/>
      <c r="R285" s="128"/>
      <c r="S285" s="128">
        <v>1012</v>
      </c>
      <c r="T285" s="136" t="s">
        <v>131</v>
      </c>
      <c r="U285" s="127"/>
      <c r="V285" s="127"/>
      <c r="X285" s="90">
        <v>15.2</v>
      </c>
      <c r="Y285" s="90">
        <v>7.9</v>
      </c>
      <c r="AH285" s="94">
        <f t="shared" si="34"/>
        <v>13.120234466007751</v>
      </c>
      <c r="AI285" s="94">
        <f t="shared" si="35"/>
        <v>12.86092138362429</v>
      </c>
      <c r="AJ285" s="94">
        <f t="shared" si="36"/>
        <v>12.62122138362429</v>
      </c>
      <c r="AK285" s="94">
        <f t="shared" si="37"/>
        <v>10.417919271780297</v>
      </c>
    </row>
    <row r="286" spans="1:37" ht="11.25">
      <c r="A286" s="29">
        <v>41917</v>
      </c>
      <c r="B286" s="130">
        <v>7.4</v>
      </c>
      <c r="C286" s="44">
        <v>7.2</v>
      </c>
      <c r="D286" s="154">
        <v>15.7</v>
      </c>
      <c r="E286" s="260">
        <v>2.5</v>
      </c>
      <c r="F286" s="119">
        <f t="shared" si="32"/>
        <v>9.1</v>
      </c>
      <c r="G286" s="119">
        <f t="shared" si="31"/>
        <v>97.08726484318834</v>
      </c>
      <c r="H286" s="112">
        <f t="shared" si="33"/>
        <v>6.968702507097594</v>
      </c>
      <c r="I286" s="153">
        <v>-0.5</v>
      </c>
      <c r="J286" s="128">
        <v>0</v>
      </c>
      <c r="K286" s="128" t="s">
        <v>354</v>
      </c>
      <c r="L286" s="128">
        <v>1</v>
      </c>
      <c r="M286" s="128"/>
      <c r="N286" s="145">
        <v>10.6</v>
      </c>
      <c r="O286" s="128" t="s">
        <v>353</v>
      </c>
      <c r="P286" s="145">
        <v>5.2</v>
      </c>
      <c r="Q286" s="254"/>
      <c r="R286" s="128"/>
      <c r="S286" s="128">
        <v>1021</v>
      </c>
      <c r="T286" s="136" t="s">
        <v>149</v>
      </c>
      <c r="U286" s="127"/>
      <c r="V286" s="127"/>
      <c r="X286" s="90">
        <v>15.1</v>
      </c>
      <c r="Y286" s="90">
        <v>7.7</v>
      </c>
      <c r="AH286" s="94">
        <f t="shared" si="34"/>
        <v>10.29234011027384</v>
      </c>
      <c r="AI286" s="94">
        <f t="shared" si="35"/>
        <v>10.152351501423265</v>
      </c>
      <c r="AJ286" s="94">
        <f t="shared" si="36"/>
        <v>9.992551501423264</v>
      </c>
      <c r="AK286" s="94">
        <f t="shared" si="37"/>
        <v>6.968702507097594</v>
      </c>
    </row>
    <row r="287" spans="1:37" ht="11.25">
      <c r="A287" s="29">
        <v>41918</v>
      </c>
      <c r="B287" s="130">
        <v>10</v>
      </c>
      <c r="C287" s="44">
        <v>9.7</v>
      </c>
      <c r="D287" s="154">
        <v>13.1</v>
      </c>
      <c r="E287" s="154">
        <v>7.4</v>
      </c>
      <c r="F287" s="119">
        <f t="shared" si="32"/>
        <v>10.25</v>
      </c>
      <c r="G287" s="119">
        <f t="shared" si="31"/>
        <v>96.05478964089171</v>
      </c>
      <c r="H287" s="112">
        <f t="shared" si="33"/>
        <v>9.400642804060373</v>
      </c>
      <c r="I287" s="153">
        <v>5.5</v>
      </c>
      <c r="J287" s="128">
        <v>8</v>
      </c>
      <c r="K287" s="128" t="s">
        <v>353</v>
      </c>
      <c r="L287" s="206" t="s">
        <v>273</v>
      </c>
      <c r="M287" s="128"/>
      <c r="N287" s="145">
        <v>21.6</v>
      </c>
      <c r="O287" s="128" t="s">
        <v>353</v>
      </c>
      <c r="P287" s="145">
        <v>15.3</v>
      </c>
      <c r="Q287" s="254"/>
      <c r="R287" s="128"/>
      <c r="S287" s="128">
        <v>999</v>
      </c>
      <c r="T287" s="136" t="s">
        <v>295</v>
      </c>
      <c r="U287" s="127"/>
      <c r="V287" s="127"/>
      <c r="X287" s="90">
        <v>15</v>
      </c>
      <c r="Y287" s="90">
        <v>8</v>
      </c>
      <c r="AH287" s="94">
        <f t="shared" si="34"/>
        <v>12.273317807277772</v>
      </c>
      <c r="AI287" s="94">
        <f t="shared" si="35"/>
        <v>12.028809601738768</v>
      </c>
      <c r="AJ287" s="94">
        <f t="shared" si="36"/>
        <v>11.789109601738767</v>
      </c>
      <c r="AK287" s="94">
        <f t="shared" si="37"/>
        <v>9.400642804060373</v>
      </c>
    </row>
    <row r="288" spans="1:37" ht="11.25">
      <c r="A288" s="29">
        <v>41919</v>
      </c>
      <c r="B288" s="130">
        <v>8.6</v>
      </c>
      <c r="C288" s="44">
        <v>8.4</v>
      </c>
      <c r="D288" s="154">
        <v>12.4</v>
      </c>
      <c r="E288" s="154">
        <v>6.8</v>
      </c>
      <c r="F288" s="119">
        <f t="shared" si="32"/>
        <v>9.6</v>
      </c>
      <c r="G288" s="119">
        <f t="shared" si="31"/>
        <v>97.22214195462266</v>
      </c>
      <c r="H288" s="112">
        <f t="shared" si="33"/>
        <v>8.184914059260088</v>
      </c>
      <c r="I288" s="153">
        <v>3</v>
      </c>
      <c r="J288" s="128">
        <v>6</v>
      </c>
      <c r="K288" s="128" t="s">
        <v>422</v>
      </c>
      <c r="L288" s="128">
        <v>3</v>
      </c>
      <c r="M288" s="128"/>
      <c r="N288" s="145">
        <v>15.3</v>
      </c>
      <c r="O288" s="128" t="s">
        <v>15</v>
      </c>
      <c r="P288" s="145">
        <v>4</v>
      </c>
      <c r="Q288" s="254"/>
      <c r="R288" s="128"/>
      <c r="S288" s="128">
        <v>994</v>
      </c>
      <c r="T288" s="136" t="s">
        <v>506</v>
      </c>
      <c r="U288" s="127"/>
      <c r="V288" s="127"/>
      <c r="X288" s="90">
        <v>14.8</v>
      </c>
      <c r="Y288" s="90">
        <v>7.9</v>
      </c>
      <c r="AH288" s="94">
        <f t="shared" si="34"/>
        <v>11.16856191408211</v>
      </c>
      <c r="AI288" s="94">
        <f t="shared" si="35"/>
        <v>11.018115118398828</v>
      </c>
      <c r="AJ288" s="94">
        <f t="shared" si="36"/>
        <v>10.85831511839883</v>
      </c>
      <c r="AK288" s="94">
        <f t="shared" si="37"/>
        <v>8.184914059260088</v>
      </c>
    </row>
    <row r="289" spans="1:37" ht="11.25">
      <c r="A289" s="29">
        <v>41920</v>
      </c>
      <c r="B289" s="130">
        <v>9.5</v>
      </c>
      <c r="C289" s="44">
        <v>9.3</v>
      </c>
      <c r="D289" s="154">
        <v>15.1</v>
      </c>
      <c r="E289" s="154">
        <v>6.2</v>
      </c>
      <c r="F289" s="119">
        <f t="shared" si="32"/>
        <v>10.65</v>
      </c>
      <c r="G289" s="119">
        <f t="shared" si="31"/>
        <v>97.31616634417887</v>
      </c>
      <c r="H289" s="112">
        <f t="shared" si="33"/>
        <v>9.096216500890597</v>
      </c>
      <c r="I289" s="153">
        <v>1.5</v>
      </c>
      <c r="J289" s="128">
        <v>8</v>
      </c>
      <c r="K289" s="128" t="s">
        <v>229</v>
      </c>
      <c r="L289" s="128">
        <v>4</v>
      </c>
      <c r="M289" s="128"/>
      <c r="N289" s="145">
        <v>15.3</v>
      </c>
      <c r="O289" s="128" t="s">
        <v>355</v>
      </c>
      <c r="P289" s="145">
        <v>3.5</v>
      </c>
      <c r="Q289" s="254"/>
      <c r="R289" s="128"/>
      <c r="S289" s="128">
        <v>995</v>
      </c>
      <c r="T289" s="136" t="s">
        <v>403</v>
      </c>
      <c r="U289" s="127"/>
      <c r="V289" s="127"/>
      <c r="X289" s="90">
        <v>14.7</v>
      </c>
      <c r="Y289" s="90">
        <v>7.8</v>
      </c>
      <c r="AH289" s="94">
        <f t="shared" si="34"/>
        <v>11.868195956166188</v>
      </c>
      <c r="AI289" s="94">
        <f t="shared" si="35"/>
        <v>11.709473318755796</v>
      </c>
      <c r="AJ289" s="94">
        <f t="shared" si="36"/>
        <v>11.549673318755797</v>
      </c>
      <c r="AK289" s="94">
        <f t="shared" si="37"/>
        <v>9.096216500890597</v>
      </c>
    </row>
    <row r="290" spans="1:37" ht="11.25">
      <c r="A290" s="29">
        <v>41921</v>
      </c>
      <c r="B290" s="130">
        <v>12.7</v>
      </c>
      <c r="C290" s="44">
        <v>10.7</v>
      </c>
      <c r="D290" s="154">
        <v>13.8</v>
      </c>
      <c r="E290" s="154">
        <v>9.1</v>
      </c>
      <c r="F290" s="119">
        <f t="shared" si="32"/>
        <v>11.45</v>
      </c>
      <c r="G290" s="119">
        <f t="shared" si="31"/>
        <v>76.7313044210543</v>
      </c>
      <c r="H290" s="112">
        <f t="shared" si="33"/>
        <v>8.724231438061695</v>
      </c>
      <c r="I290" s="153">
        <v>6.2</v>
      </c>
      <c r="J290" s="128">
        <v>7</v>
      </c>
      <c r="K290" s="128" t="s">
        <v>354</v>
      </c>
      <c r="L290" s="128">
        <v>4</v>
      </c>
      <c r="M290" s="128"/>
      <c r="N290" s="145">
        <v>14.1</v>
      </c>
      <c r="O290" s="128" t="s">
        <v>355</v>
      </c>
      <c r="P290" s="145">
        <v>1.9</v>
      </c>
      <c r="Q290" s="254"/>
      <c r="R290" s="128"/>
      <c r="S290" s="128">
        <v>993</v>
      </c>
      <c r="T290" s="136" t="s">
        <v>56</v>
      </c>
      <c r="U290" s="127"/>
      <c r="V290" s="127"/>
      <c r="X290" s="90">
        <v>14.6</v>
      </c>
      <c r="Y290" s="90">
        <v>7.6</v>
      </c>
      <c r="AH290" s="94">
        <f t="shared" si="34"/>
        <v>14.678391653320906</v>
      </c>
      <c r="AI290" s="94">
        <f t="shared" si="35"/>
        <v>12.86092138362429</v>
      </c>
      <c r="AJ290" s="94">
        <f t="shared" si="36"/>
        <v>11.26292138362429</v>
      </c>
      <c r="AK290" s="94">
        <f t="shared" si="37"/>
        <v>8.724231438061695</v>
      </c>
    </row>
    <row r="291" spans="1:37" ht="11.25">
      <c r="A291" s="29">
        <v>41922</v>
      </c>
      <c r="B291" s="130">
        <v>10</v>
      </c>
      <c r="C291" s="44">
        <v>9.8</v>
      </c>
      <c r="D291" s="154">
        <v>16.5</v>
      </c>
      <c r="E291" s="154">
        <v>7.3</v>
      </c>
      <c r="F291" s="119">
        <f t="shared" si="32"/>
        <v>11.9</v>
      </c>
      <c r="G291" s="119">
        <f t="shared" si="31"/>
        <v>97.36594245896542</v>
      </c>
      <c r="H291" s="112">
        <f t="shared" si="33"/>
        <v>9.602199368311652</v>
      </c>
      <c r="I291" s="153">
        <v>3</v>
      </c>
      <c r="J291" s="128">
        <v>4</v>
      </c>
      <c r="K291" s="128" t="s">
        <v>267</v>
      </c>
      <c r="L291" s="128">
        <v>3</v>
      </c>
      <c r="M291" s="128"/>
      <c r="N291" s="145">
        <v>10.6</v>
      </c>
      <c r="O291" s="128" t="s">
        <v>15</v>
      </c>
      <c r="P291" s="145">
        <v>0</v>
      </c>
      <c r="Q291" s="254"/>
      <c r="R291" s="128"/>
      <c r="S291" s="128">
        <v>1009</v>
      </c>
      <c r="T291" s="136" t="s">
        <v>14</v>
      </c>
      <c r="U291" s="127"/>
      <c r="V291" s="127"/>
      <c r="X291" s="90">
        <v>14.5</v>
      </c>
      <c r="Y291" s="90">
        <v>7.7</v>
      </c>
      <c r="AH291" s="94">
        <f t="shared" si="34"/>
        <v>12.273317807277772</v>
      </c>
      <c r="AI291" s="94">
        <f t="shared" si="35"/>
        <v>12.109831554040031</v>
      </c>
      <c r="AJ291" s="94">
        <f t="shared" si="36"/>
        <v>11.950031554040033</v>
      </c>
      <c r="AK291" s="94">
        <f t="shared" si="37"/>
        <v>9.602199368311652</v>
      </c>
    </row>
    <row r="292" spans="1:37" ht="11.25">
      <c r="A292" s="29">
        <v>41923</v>
      </c>
      <c r="B292" s="130">
        <v>6.1</v>
      </c>
      <c r="C292" s="44">
        <v>5.9</v>
      </c>
      <c r="D292" s="154">
        <v>14.3</v>
      </c>
      <c r="E292" s="154">
        <v>4.4</v>
      </c>
      <c r="F292" s="119">
        <f t="shared" si="32"/>
        <v>9.350000000000001</v>
      </c>
      <c r="G292" s="119">
        <f t="shared" si="31"/>
        <v>96.9276711690476</v>
      </c>
      <c r="H292" s="112">
        <f t="shared" si="33"/>
        <v>5.649529651122444</v>
      </c>
      <c r="I292" s="153">
        <v>0.8</v>
      </c>
      <c r="J292" s="128">
        <v>1</v>
      </c>
      <c r="K292" s="128" t="s">
        <v>353</v>
      </c>
      <c r="L292" s="128">
        <v>1</v>
      </c>
      <c r="M292" s="128"/>
      <c r="N292" s="145">
        <v>6.9</v>
      </c>
      <c r="O292" s="128" t="s">
        <v>355</v>
      </c>
      <c r="P292" s="145">
        <v>0</v>
      </c>
      <c r="Q292" s="254"/>
      <c r="R292" s="128"/>
      <c r="S292" s="128">
        <v>1011</v>
      </c>
      <c r="T292" s="136" t="s">
        <v>307</v>
      </c>
      <c r="U292" s="127"/>
      <c r="V292" s="127"/>
      <c r="X292" s="90">
        <v>14.3</v>
      </c>
      <c r="Y292" s="90">
        <v>7.3</v>
      </c>
      <c r="AH292" s="94">
        <f t="shared" si="34"/>
        <v>9.41200153393066</v>
      </c>
      <c r="AI292" s="94">
        <f t="shared" si="35"/>
        <v>9.282633897234025</v>
      </c>
      <c r="AJ292" s="94">
        <f t="shared" si="36"/>
        <v>9.122833897234026</v>
      </c>
      <c r="AK292" s="94">
        <f t="shared" si="37"/>
        <v>5.649529651122444</v>
      </c>
    </row>
    <row r="293" spans="1:37" ht="11.25">
      <c r="A293" s="29">
        <v>41924</v>
      </c>
      <c r="B293" s="130">
        <v>5.4</v>
      </c>
      <c r="C293" s="44">
        <v>5.2</v>
      </c>
      <c r="D293" s="154">
        <v>13.2</v>
      </c>
      <c r="E293" s="154">
        <v>3.6</v>
      </c>
      <c r="F293" s="119">
        <f t="shared" si="32"/>
        <v>8.4</v>
      </c>
      <c r="G293" s="119">
        <f t="shared" si="31"/>
        <v>96.83539190307842</v>
      </c>
      <c r="H293" s="112">
        <f t="shared" si="33"/>
        <v>4.938450850643756</v>
      </c>
      <c r="I293" s="269">
        <v>0.7</v>
      </c>
      <c r="J293" s="237">
        <v>8</v>
      </c>
      <c r="K293" s="128" t="s">
        <v>490</v>
      </c>
      <c r="L293" s="128">
        <v>1</v>
      </c>
      <c r="M293" s="128"/>
      <c r="N293" s="145">
        <v>10.6</v>
      </c>
      <c r="O293" s="128" t="s">
        <v>490</v>
      </c>
      <c r="P293" s="145" t="s">
        <v>155</v>
      </c>
      <c r="Q293" s="254"/>
      <c r="R293" s="128"/>
      <c r="S293" s="128">
        <v>1014</v>
      </c>
      <c r="T293" s="136" t="s">
        <v>160</v>
      </c>
      <c r="U293" s="127"/>
      <c r="V293" s="127"/>
      <c r="X293" s="90">
        <v>14.2</v>
      </c>
      <c r="Y293" s="90">
        <v>6.7</v>
      </c>
      <c r="AH293" s="94">
        <f t="shared" si="34"/>
        <v>8.966052258259293</v>
      </c>
      <c r="AI293" s="94">
        <f t="shared" si="35"/>
        <v>8.842111842520199</v>
      </c>
      <c r="AJ293" s="94">
        <f t="shared" si="36"/>
        <v>8.682311842520198</v>
      </c>
      <c r="AK293" s="94">
        <f t="shared" si="37"/>
        <v>4.938450850643756</v>
      </c>
    </row>
    <row r="294" spans="1:37" ht="11.25">
      <c r="A294" s="29">
        <v>41925</v>
      </c>
      <c r="B294" s="130">
        <v>11.2</v>
      </c>
      <c r="C294" s="44">
        <v>10.5</v>
      </c>
      <c r="D294" s="154">
        <v>11.7</v>
      </c>
      <c r="E294" s="154">
        <v>5.4</v>
      </c>
      <c r="F294" s="119">
        <f t="shared" si="32"/>
        <v>8.55</v>
      </c>
      <c r="G294" s="119">
        <f t="shared" si="31"/>
        <v>91.24230128001369</v>
      </c>
      <c r="H294" s="112">
        <f t="shared" si="33"/>
        <v>9.826350617621374</v>
      </c>
      <c r="I294" s="153">
        <v>10</v>
      </c>
      <c r="J294" s="128">
        <v>8</v>
      </c>
      <c r="K294" s="128" t="s">
        <v>351</v>
      </c>
      <c r="L294" s="206" t="s">
        <v>273</v>
      </c>
      <c r="M294" s="128"/>
      <c r="N294" s="145">
        <v>32.2</v>
      </c>
      <c r="O294" s="128" t="s">
        <v>501</v>
      </c>
      <c r="P294" s="145">
        <v>14.8</v>
      </c>
      <c r="Q294" s="254"/>
      <c r="R294" s="128"/>
      <c r="S294" s="128">
        <v>1005</v>
      </c>
      <c r="T294" s="136" t="s">
        <v>31</v>
      </c>
      <c r="U294" s="127"/>
      <c r="V294" s="127"/>
      <c r="X294" s="90">
        <v>13.8</v>
      </c>
      <c r="Y294" s="90">
        <v>6.6</v>
      </c>
      <c r="AH294" s="94">
        <f t="shared" si="34"/>
        <v>13.295654505920231</v>
      </c>
      <c r="AI294" s="94">
        <f t="shared" si="35"/>
        <v>12.690561141441451</v>
      </c>
      <c r="AJ294" s="94">
        <f t="shared" si="36"/>
        <v>12.131261141441453</v>
      </c>
      <c r="AK294" s="94">
        <f t="shared" si="37"/>
        <v>9.826350617621374</v>
      </c>
    </row>
    <row r="295" spans="1:37" ht="11.25">
      <c r="A295" s="29">
        <v>41926</v>
      </c>
      <c r="B295" s="130">
        <v>10.7</v>
      </c>
      <c r="C295" s="44">
        <v>10.4</v>
      </c>
      <c r="D295" s="154">
        <v>12.9</v>
      </c>
      <c r="E295" s="260">
        <v>10.5</v>
      </c>
      <c r="F295" s="119">
        <f t="shared" si="32"/>
        <v>11.7</v>
      </c>
      <c r="G295" s="119">
        <f t="shared" si="31"/>
        <v>96.15507061737837</v>
      </c>
      <c r="H295" s="112">
        <f t="shared" si="33"/>
        <v>10.11286026516664</v>
      </c>
      <c r="I295" s="153">
        <v>10.5</v>
      </c>
      <c r="J295" s="128">
        <v>8</v>
      </c>
      <c r="K295" s="128" t="s">
        <v>248</v>
      </c>
      <c r="L295" s="128">
        <v>4</v>
      </c>
      <c r="M295" s="128"/>
      <c r="N295" s="145">
        <v>26.3</v>
      </c>
      <c r="O295" s="128" t="s">
        <v>248</v>
      </c>
      <c r="P295" s="145">
        <v>0</v>
      </c>
      <c r="Q295" s="254"/>
      <c r="R295" s="128"/>
      <c r="S295" s="128">
        <v>1007</v>
      </c>
      <c r="T295" s="136" t="s">
        <v>2</v>
      </c>
      <c r="U295" s="127"/>
      <c r="V295" s="127"/>
      <c r="X295" s="90">
        <v>13.6</v>
      </c>
      <c r="Y295" s="90">
        <v>6.9</v>
      </c>
      <c r="AH295" s="94">
        <f t="shared" si="34"/>
        <v>12.86092138362429</v>
      </c>
      <c r="AI295" s="94">
        <f t="shared" si="35"/>
        <v>12.606128038469452</v>
      </c>
      <c r="AJ295" s="94">
        <f t="shared" si="36"/>
        <v>12.366428038469452</v>
      </c>
      <c r="AK295" s="94">
        <f t="shared" si="37"/>
        <v>10.11286026516664</v>
      </c>
    </row>
    <row r="296" spans="1:37" ht="11.25">
      <c r="A296" s="29">
        <v>41927</v>
      </c>
      <c r="B296" s="130">
        <v>11.4</v>
      </c>
      <c r="C296" s="44">
        <v>11.2</v>
      </c>
      <c r="D296" s="154">
        <v>14.5</v>
      </c>
      <c r="E296" s="260">
        <v>10.7</v>
      </c>
      <c r="F296" s="119">
        <f t="shared" si="32"/>
        <v>12.6</v>
      </c>
      <c r="G296" s="119">
        <f aca="true" t="shared" si="38" ref="G296:G359">100*(AJ296/AH296)</f>
        <v>97.49665089165586</v>
      </c>
      <c r="H296" s="112">
        <f t="shared" si="33"/>
        <v>11.017903815594543</v>
      </c>
      <c r="I296" s="153">
        <v>11</v>
      </c>
      <c r="J296" s="128">
        <v>8</v>
      </c>
      <c r="K296" s="128" t="s">
        <v>351</v>
      </c>
      <c r="L296" s="206" t="s">
        <v>431</v>
      </c>
      <c r="M296" s="128"/>
      <c r="N296" s="145">
        <v>13</v>
      </c>
      <c r="O296" s="128" t="s">
        <v>352</v>
      </c>
      <c r="P296" s="145">
        <v>6.9</v>
      </c>
      <c r="Q296" s="254"/>
      <c r="R296" s="128"/>
      <c r="S296" s="128">
        <v>1005</v>
      </c>
      <c r="T296" s="136" t="s">
        <v>468</v>
      </c>
      <c r="U296" s="127"/>
      <c r="V296" s="127"/>
      <c r="X296" s="90">
        <v>13.3</v>
      </c>
      <c r="Y296" s="90">
        <v>6.7</v>
      </c>
      <c r="AH296" s="94">
        <f t="shared" si="34"/>
        <v>13.473134087977627</v>
      </c>
      <c r="AI296" s="94">
        <f t="shared" si="35"/>
        <v>13.295654505920231</v>
      </c>
      <c r="AJ296" s="94">
        <f t="shared" si="36"/>
        <v>13.13585450592023</v>
      </c>
      <c r="AK296" s="94">
        <f t="shared" si="37"/>
        <v>11.017903815594543</v>
      </c>
    </row>
    <row r="297" spans="1:37" ht="11.25">
      <c r="A297" s="29">
        <v>41928</v>
      </c>
      <c r="B297" s="130">
        <v>12.7</v>
      </c>
      <c r="C297" s="44">
        <v>12.5</v>
      </c>
      <c r="D297" s="154">
        <v>17</v>
      </c>
      <c r="E297" s="260">
        <v>11.4</v>
      </c>
      <c r="F297" s="119">
        <f t="shared" si="32"/>
        <v>14.2</v>
      </c>
      <c r="G297" s="119">
        <f t="shared" si="38"/>
        <v>97.60752838642046</v>
      </c>
      <c r="H297" s="112">
        <f t="shared" si="33"/>
        <v>12.331212244529857</v>
      </c>
      <c r="I297" s="153">
        <v>12.2</v>
      </c>
      <c r="J297" s="128">
        <v>8</v>
      </c>
      <c r="K297" s="128" t="s">
        <v>267</v>
      </c>
      <c r="L297" s="128">
        <v>2</v>
      </c>
      <c r="M297" s="128"/>
      <c r="N297" s="145">
        <v>8.1</v>
      </c>
      <c r="O297" s="128" t="s">
        <v>354</v>
      </c>
      <c r="P297" s="145">
        <v>0</v>
      </c>
      <c r="Q297" s="254"/>
      <c r="R297" s="128"/>
      <c r="S297" s="128">
        <v>1001</v>
      </c>
      <c r="T297" s="136" t="s">
        <v>187</v>
      </c>
      <c r="U297" s="127"/>
      <c r="V297" s="127"/>
      <c r="X297" s="90">
        <v>13.1</v>
      </c>
      <c r="Y297" s="90">
        <v>6.2</v>
      </c>
      <c r="AH297" s="94">
        <f t="shared" si="34"/>
        <v>14.678391653320906</v>
      </c>
      <c r="AI297" s="94">
        <f t="shared" si="35"/>
        <v>14.487015299685174</v>
      </c>
      <c r="AJ297" s="94">
        <f t="shared" si="36"/>
        <v>14.327215299685175</v>
      </c>
      <c r="AK297" s="94">
        <f t="shared" si="37"/>
        <v>12.331212244529857</v>
      </c>
    </row>
    <row r="298" spans="1:37" ht="11.25">
      <c r="A298" s="29">
        <v>41929</v>
      </c>
      <c r="B298" s="130">
        <v>13.5</v>
      </c>
      <c r="C298" s="44">
        <v>12.9</v>
      </c>
      <c r="D298" s="154">
        <v>17</v>
      </c>
      <c r="E298" s="260">
        <v>12.5</v>
      </c>
      <c r="F298" s="119">
        <f t="shared" si="32"/>
        <v>14.75</v>
      </c>
      <c r="G298" s="119">
        <f t="shared" si="38"/>
        <v>93.0577283583927</v>
      </c>
      <c r="H298" s="112">
        <f t="shared" si="33"/>
        <v>12.400458865104971</v>
      </c>
      <c r="I298" s="153">
        <v>8</v>
      </c>
      <c r="J298" s="128">
        <v>4</v>
      </c>
      <c r="K298" s="128" t="s">
        <v>354</v>
      </c>
      <c r="L298" s="128">
        <v>3</v>
      </c>
      <c r="M298" s="128"/>
      <c r="N298" s="145">
        <v>12.3</v>
      </c>
      <c r="O298" s="128" t="s">
        <v>355</v>
      </c>
      <c r="P298" s="145">
        <v>3.2</v>
      </c>
      <c r="Q298" s="254"/>
      <c r="R298" s="128"/>
      <c r="S298" s="128">
        <v>1008.1</v>
      </c>
      <c r="T298" s="136" t="s">
        <v>137</v>
      </c>
      <c r="U298" s="127"/>
      <c r="V298" s="127"/>
      <c r="X298" s="90">
        <v>13.4</v>
      </c>
      <c r="Y298" s="90">
        <v>6.8</v>
      </c>
      <c r="AH298" s="94">
        <f t="shared" si="34"/>
        <v>15.4662986641253</v>
      </c>
      <c r="AI298" s="94">
        <f t="shared" si="35"/>
        <v>14.871986197959439</v>
      </c>
      <c r="AJ298" s="94">
        <f t="shared" si="36"/>
        <v>14.392586197959439</v>
      </c>
      <c r="AK298" s="94">
        <f t="shared" si="37"/>
        <v>12.400458865104971</v>
      </c>
    </row>
    <row r="299" spans="1:37" ht="11.25">
      <c r="A299" s="29">
        <v>41930</v>
      </c>
      <c r="B299" s="130">
        <v>16.9</v>
      </c>
      <c r="C299" s="44">
        <v>15.6</v>
      </c>
      <c r="D299" s="154">
        <v>18.5</v>
      </c>
      <c r="E299" s="260">
        <v>13.5</v>
      </c>
      <c r="F299" s="119">
        <f t="shared" si="32"/>
        <v>16</v>
      </c>
      <c r="G299" s="119">
        <f t="shared" si="38"/>
        <v>86.64860747129504</v>
      </c>
      <c r="H299" s="112">
        <f t="shared" si="33"/>
        <v>14.66050723203409</v>
      </c>
      <c r="I299" s="153">
        <v>13.3</v>
      </c>
      <c r="J299" s="128">
        <v>8</v>
      </c>
      <c r="K299" s="128" t="s">
        <v>354</v>
      </c>
      <c r="L299" s="128">
        <v>4</v>
      </c>
      <c r="M299" s="128"/>
      <c r="N299" s="145">
        <v>23.3</v>
      </c>
      <c r="O299" s="128" t="s">
        <v>291</v>
      </c>
      <c r="P299" s="145">
        <v>0</v>
      </c>
      <c r="Q299" s="254"/>
      <c r="R299" s="128"/>
      <c r="S299" s="128">
        <v>1006.3</v>
      </c>
      <c r="T299" s="136" t="s">
        <v>402</v>
      </c>
      <c r="U299" s="127"/>
      <c r="V299" s="127"/>
      <c r="X299" s="90">
        <v>13.2</v>
      </c>
      <c r="Y299" s="90">
        <v>6.3</v>
      </c>
      <c r="AH299" s="94">
        <f t="shared" si="34"/>
        <v>19.24469765091116</v>
      </c>
      <c r="AI299" s="94">
        <f t="shared" si="35"/>
        <v>17.713962526575546</v>
      </c>
      <c r="AJ299" s="94">
        <f t="shared" si="36"/>
        <v>16.675262526575548</v>
      </c>
      <c r="AK299" s="94">
        <f t="shared" si="37"/>
        <v>14.66050723203409</v>
      </c>
    </row>
    <row r="300" spans="1:37" ht="11.25">
      <c r="A300" s="29">
        <v>41931</v>
      </c>
      <c r="B300" s="130">
        <v>14.6</v>
      </c>
      <c r="C300" s="44">
        <v>13.5</v>
      </c>
      <c r="D300" s="154">
        <v>18.2</v>
      </c>
      <c r="E300" s="260">
        <v>14.5</v>
      </c>
      <c r="F300" s="119">
        <f t="shared" si="32"/>
        <v>16.35</v>
      </c>
      <c r="G300" s="119">
        <f t="shared" si="38"/>
        <v>87.82173193520244</v>
      </c>
      <c r="H300" s="112">
        <f t="shared" si="33"/>
        <v>12.60519435091343</v>
      </c>
      <c r="I300" s="153">
        <v>12</v>
      </c>
      <c r="J300" s="128">
        <v>5</v>
      </c>
      <c r="K300" s="128" t="s">
        <v>355</v>
      </c>
      <c r="L300" s="206" t="s">
        <v>273</v>
      </c>
      <c r="M300" s="128"/>
      <c r="N300" s="145">
        <v>31.5</v>
      </c>
      <c r="O300" s="128" t="s">
        <v>355</v>
      </c>
      <c r="P300" s="145">
        <v>0</v>
      </c>
      <c r="Q300" s="254"/>
      <c r="R300" s="128"/>
      <c r="S300" s="128">
        <v>1008.9</v>
      </c>
      <c r="T300" s="136" t="s">
        <v>117</v>
      </c>
      <c r="U300" s="127"/>
      <c r="V300" s="127"/>
      <c r="X300" s="90">
        <v>13</v>
      </c>
      <c r="Y300" s="90">
        <v>6.5</v>
      </c>
      <c r="AH300" s="94">
        <f t="shared" si="34"/>
        <v>16.61023797035605</v>
      </c>
      <c r="AI300" s="94">
        <f t="shared" si="35"/>
        <v>15.4662986641253</v>
      </c>
      <c r="AJ300" s="94">
        <f t="shared" si="36"/>
        <v>14.5873986641253</v>
      </c>
      <c r="AK300" s="94">
        <f t="shared" si="37"/>
        <v>12.60519435091343</v>
      </c>
    </row>
    <row r="301" spans="1:37" ht="11.25">
      <c r="A301" s="29">
        <v>41932</v>
      </c>
      <c r="B301" s="130">
        <v>11.8</v>
      </c>
      <c r="C301" s="44">
        <v>10.9</v>
      </c>
      <c r="D301" s="154">
        <v>14.3</v>
      </c>
      <c r="E301" s="154">
        <v>9.1</v>
      </c>
      <c r="F301" s="119">
        <f t="shared" si="32"/>
        <v>11.7</v>
      </c>
      <c r="G301" s="119">
        <f t="shared" si="38"/>
        <v>89.01167317428931</v>
      </c>
      <c r="H301" s="112">
        <f t="shared" si="33"/>
        <v>10.04963470507804</v>
      </c>
      <c r="I301" s="153">
        <v>8</v>
      </c>
      <c r="J301" s="128">
        <v>7</v>
      </c>
      <c r="K301" s="128" t="s">
        <v>355</v>
      </c>
      <c r="L301" s="128">
        <v>3</v>
      </c>
      <c r="M301" s="128"/>
      <c r="N301" s="145">
        <v>19.2</v>
      </c>
      <c r="O301" s="128" t="s">
        <v>355</v>
      </c>
      <c r="P301" s="145">
        <v>1.9</v>
      </c>
      <c r="Q301" s="254"/>
      <c r="R301" s="128"/>
      <c r="S301" s="128">
        <v>1014.3</v>
      </c>
      <c r="T301" s="136" t="s">
        <v>167</v>
      </c>
      <c r="U301" s="127"/>
      <c r="V301" s="127"/>
      <c r="X301" s="90">
        <v>12.6</v>
      </c>
      <c r="Y301" s="90">
        <v>6.3</v>
      </c>
      <c r="AH301" s="94">
        <f t="shared" si="34"/>
        <v>13.834354463552966</v>
      </c>
      <c r="AI301" s="94">
        <f t="shared" si="35"/>
        <v>13.033290380870474</v>
      </c>
      <c r="AJ301" s="94">
        <f t="shared" si="36"/>
        <v>12.314190380870473</v>
      </c>
      <c r="AK301" s="94">
        <f t="shared" si="37"/>
        <v>10.04963470507804</v>
      </c>
    </row>
    <row r="302" spans="1:37" ht="11.25">
      <c r="A302" s="29">
        <v>41933</v>
      </c>
      <c r="B302" s="130">
        <v>10</v>
      </c>
      <c r="C302" s="44">
        <v>8.2</v>
      </c>
      <c r="D302" s="154">
        <v>11.8</v>
      </c>
      <c r="E302" s="154">
        <v>9.6</v>
      </c>
      <c r="F302" s="119">
        <f t="shared" si="32"/>
        <v>10.7</v>
      </c>
      <c r="G302" s="119">
        <f t="shared" si="38"/>
        <v>76.8435767648866</v>
      </c>
      <c r="H302" s="112">
        <f t="shared" si="33"/>
        <v>6.1295600914648585</v>
      </c>
      <c r="I302" s="153">
        <v>7.7</v>
      </c>
      <c r="J302" s="128">
        <v>4</v>
      </c>
      <c r="K302" s="128" t="s">
        <v>16</v>
      </c>
      <c r="L302" s="128">
        <v>5</v>
      </c>
      <c r="M302" s="128"/>
      <c r="N302" s="145">
        <v>36.9</v>
      </c>
      <c r="O302" s="128" t="s">
        <v>16</v>
      </c>
      <c r="P302" s="145">
        <v>4.9</v>
      </c>
      <c r="Q302" s="254"/>
      <c r="R302" s="128"/>
      <c r="S302" s="128">
        <v>999.7</v>
      </c>
      <c r="T302" s="136" t="s">
        <v>381</v>
      </c>
      <c r="U302" s="127"/>
      <c r="V302" s="127"/>
      <c r="X302" s="90">
        <v>12.6</v>
      </c>
      <c r="Y302" s="90">
        <v>6.2</v>
      </c>
      <c r="AH302" s="94">
        <f t="shared" si="34"/>
        <v>12.273317807277772</v>
      </c>
      <c r="AI302" s="94">
        <f t="shared" si="35"/>
        <v>10.869456390833992</v>
      </c>
      <c r="AJ302" s="94">
        <f t="shared" si="36"/>
        <v>9.431256390833992</v>
      </c>
      <c r="AK302" s="94">
        <f t="shared" si="37"/>
        <v>6.1295600914648585</v>
      </c>
    </row>
    <row r="303" spans="1:37" ht="11.25">
      <c r="A303" s="29">
        <v>41934</v>
      </c>
      <c r="B303" s="130">
        <v>9.5</v>
      </c>
      <c r="C303" s="44">
        <v>8</v>
      </c>
      <c r="D303" s="154">
        <v>12.4</v>
      </c>
      <c r="E303" s="154">
        <v>5.7</v>
      </c>
      <c r="F303" s="119">
        <f t="shared" si="32"/>
        <v>9.05</v>
      </c>
      <c r="G303" s="119">
        <f t="shared" si="38"/>
        <v>80.24865405463586</v>
      </c>
      <c r="H303" s="112">
        <f t="shared" si="33"/>
        <v>6.271301596450963</v>
      </c>
      <c r="I303" s="153">
        <v>4.1</v>
      </c>
      <c r="J303" s="128">
        <v>4</v>
      </c>
      <c r="K303" s="128" t="s">
        <v>309</v>
      </c>
      <c r="L303" s="128">
        <v>3</v>
      </c>
      <c r="M303" s="128"/>
      <c r="N303" s="145">
        <v>17.1</v>
      </c>
      <c r="O303" s="128" t="s">
        <v>309</v>
      </c>
      <c r="P303" s="145">
        <v>0.4</v>
      </c>
      <c r="Q303" s="254"/>
      <c r="R303" s="128"/>
      <c r="S303" s="128">
        <v>1024</v>
      </c>
      <c r="T303" s="136" t="s">
        <v>491</v>
      </c>
      <c r="U303" s="127"/>
      <c r="V303" s="127"/>
      <c r="X303" s="90">
        <v>12.4</v>
      </c>
      <c r="Y303" s="90">
        <v>5.9</v>
      </c>
      <c r="AH303" s="94">
        <f t="shared" si="34"/>
        <v>11.868195956166188</v>
      </c>
      <c r="AI303" s="94">
        <f t="shared" si="35"/>
        <v>10.722567515390086</v>
      </c>
      <c r="AJ303" s="94">
        <f t="shared" si="36"/>
        <v>9.524067515390087</v>
      </c>
      <c r="AK303" s="94">
        <f t="shared" si="37"/>
        <v>6.271301596450963</v>
      </c>
    </row>
    <row r="304" spans="1:37" ht="11.25">
      <c r="A304" s="29">
        <v>41935</v>
      </c>
      <c r="B304" s="130">
        <v>11.4</v>
      </c>
      <c r="C304" s="44">
        <v>10.2</v>
      </c>
      <c r="D304" s="154">
        <v>15</v>
      </c>
      <c r="E304" s="154">
        <v>9.5</v>
      </c>
      <c r="F304" s="119">
        <f t="shared" si="32"/>
        <v>12.25</v>
      </c>
      <c r="G304" s="119">
        <f t="shared" si="38"/>
        <v>85.20618404572775</v>
      </c>
      <c r="H304" s="112">
        <f t="shared" si="33"/>
        <v>9.006515114205598</v>
      </c>
      <c r="I304" s="153">
        <v>8.5</v>
      </c>
      <c r="J304" s="128">
        <v>6</v>
      </c>
      <c r="K304" s="128" t="s">
        <v>354</v>
      </c>
      <c r="L304" s="128">
        <v>3</v>
      </c>
      <c r="M304" s="128"/>
      <c r="N304" s="145">
        <v>16.3</v>
      </c>
      <c r="O304" s="128" t="s">
        <v>15</v>
      </c>
      <c r="P304" s="145">
        <v>1.1</v>
      </c>
      <c r="Q304" s="254"/>
      <c r="R304" s="128"/>
      <c r="S304" s="128">
        <v>1018</v>
      </c>
      <c r="T304" s="136" t="s">
        <v>372</v>
      </c>
      <c r="U304" s="127"/>
      <c r="V304" s="127"/>
      <c r="X304" s="90">
        <v>12.2</v>
      </c>
      <c r="Y304" s="90">
        <v>5.9</v>
      </c>
      <c r="AH304" s="94">
        <f t="shared" si="34"/>
        <v>13.473134087977627</v>
      </c>
      <c r="AI304" s="94">
        <f t="shared" si="35"/>
        <v>12.4387434277299</v>
      </c>
      <c r="AJ304" s="94">
        <f t="shared" si="36"/>
        <v>11.4799434277299</v>
      </c>
      <c r="AK304" s="94">
        <f t="shared" si="37"/>
        <v>9.006515114205598</v>
      </c>
    </row>
    <row r="305" spans="1:37" ht="11.25">
      <c r="A305" s="29">
        <v>41936</v>
      </c>
      <c r="B305" s="130">
        <v>13.2</v>
      </c>
      <c r="C305" s="44">
        <v>12.9</v>
      </c>
      <c r="D305" s="154">
        <v>14.6</v>
      </c>
      <c r="E305" s="260">
        <v>11.4</v>
      </c>
      <c r="F305" s="119">
        <f t="shared" si="32"/>
        <v>13</v>
      </c>
      <c r="G305" s="119">
        <f t="shared" si="38"/>
        <v>96.47713155734276</v>
      </c>
      <c r="H305" s="112">
        <f t="shared" si="33"/>
        <v>12.652027452286214</v>
      </c>
      <c r="I305" s="153">
        <v>11</v>
      </c>
      <c r="J305" s="128">
        <v>8</v>
      </c>
      <c r="K305" s="128" t="s">
        <v>354</v>
      </c>
      <c r="L305" s="128">
        <v>2</v>
      </c>
      <c r="M305" s="128"/>
      <c r="N305" s="145">
        <v>11</v>
      </c>
      <c r="O305" s="128" t="s">
        <v>15</v>
      </c>
      <c r="P305" s="145">
        <v>3.2</v>
      </c>
      <c r="Q305" s="254"/>
      <c r="R305" s="128"/>
      <c r="S305" s="128">
        <v>1012</v>
      </c>
      <c r="T305" s="136" t="s">
        <v>440</v>
      </c>
      <c r="U305" s="127"/>
      <c r="V305" s="127"/>
      <c r="X305" s="90">
        <v>12.1</v>
      </c>
      <c r="Y305" s="90">
        <v>5.5</v>
      </c>
      <c r="AH305" s="94">
        <f t="shared" si="34"/>
        <v>15.166585036022243</v>
      </c>
      <c r="AI305" s="94">
        <f t="shared" si="35"/>
        <v>14.871986197959439</v>
      </c>
      <c r="AJ305" s="94">
        <f t="shared" si="36"/>
        <v>14.63228619795944</v>
      </c>
      <c r="AK305" s="94">
        <f t="shared" si="37"/>
        <v>12.652027452286214</v>
      </c>
    </row>
    <row r="306" spans="1:37" ht="11.25">
      <c r="A306" s="29">
        <v>41937</v>
      </c>
      <c r="B306" s="130">
        <v>8.5</v>
      </c>
      <c r="C306" s="44">
        <v>8</v>
      </c>
      <c r="D306" s="154">
        <v>14</v>
      </c>
      <c r="E306" s="154">
        <v>4.3</v>
      </c>
      <c r="F306" s="119">
        <f t="shared" si="32"/>
        <v>9.15</v>
      </c>
      <c r="G306" s="119">
        <f t="shared" si="38"/>
        <v>93.0583390977612</v>
      </c>
      <c r="H306" s="112">
        <f t="shared" si="33"/>
        <v>7.44357875455782</v>
      </c>
      <c r="I306" s="153">
        <v>0.6</v>
      </c>
      <c r="J306" s="128">
        <v>4</v>
      </c>
      <c r="K306" s="128" t="s">
        <v>229</v>
      </c>
      <c r="L306" s="128">
        <v>3</v>
      </c>
      <c r="M306" s="128"/>
      <c r="N306" s="145">
        <v>20.6</v>
      </c>
      <c r="O306" s="128" t="s">
        <v>355</v>
      </c>
      <c r="P306" s="145">
        <v>0.1</v>
      </c>
      <c r="Q306" s="254"/>
      <c r="R306" s="128"/>
      <c r="S306" s="128">
        <v>1016.1</v>
      </c>
      <c r="T306" s="136" t="s">
        <v>297</v>
      </c>
      <c r="U306" s="127"/>
      <c r="V306" s="127"/>
      <c r="X306" s="90">
        <v>11.8</v>
      </c>
      <c r="Y306" s="90">
        <v>5.4</v>
      </c>
      <c r="AH306" s="94">
        <f t="shared" si="34"/>
        <v>11.093113863278093</v>
      </c>
      <c r="AI306" s="94">
        <f t="shared" si="35"/>
        <v>10.722567515390086</v>
      </c>
      <c r="AJ306" s="94">
        <f t="shared" si="36"/>
        <v>10.323067515390086</v>
      </c>
      <c r="AK306" s="94">
        <f t="shared" si="37"/>
        <v>7.44357875455782</v>
      </c>
    </row>
    <row r="307" spans="1:37" ht="11.25">
      <c r="A307" s="29">
        <v>41938</v>
      </c>
      <c r="B307" s="130">
        <v>12.2</v>
      </c>
      <c r="C307" s="44">
        <v>11</v>
      </c>
      <c r="D307" s="154">
        <v>14.4</v>
      </c>
      <c r="E307" s="154">
        <v>8.5</v>
      </c>
      <c r="F307" s="119">
        <f t="shared" si="32"/>
        <v>11.45</v>
      </c>
      <c r="G307" s="119">
        <f t="shared" si="38"/>
        <v>85.61941006974948</v>
      </c>
      <c r="H307" s="112">
        <f t="shared" si="33"/>
        <v>9.863383487857053</v>
      </c>
      <c r="I307" s="153">
        <v>7.7</v>
      </c>
      <c r="J307" s="128">
        <v>7</v>
      </c>
      <c r="K307" s="128" t="s">
        <v>15</v>
      </c>
      <c r="L307" s="128">
        <v>3</v>
      </c>
      <c r="M307" s="128"/>
      <c r="N307" s="145">
        <v>21.9</v>
      </c>
      <c r="O307" s="128" t="s">
        <v>355</v>
      </c>
      <c r="P307" s="145">
        <v>0</v>
      </c>
      <c r="Q307" s="254"/>
      <c r="R307" s="128"/>
      <c r="S307" s="128">
        <v>1017.6</v>
      </c>
      <c r="T307" s="136" t="s">
        <v>314</v>
      </c>
      <c r="U307" s="127"/>
      <c r="V307" s="127"/>
      <c r="X307" s="90">
        <v>11.6</v>
      </c>
      <c r="Y307" s="90">
        <v>5.1</v>
      </c>
      <c r="AH307" s="94">
        <f t="shared" si="34"/>
        <v>14.204062438763</v>
      </c>
      <c r="AI307" s="94">
        <f t="shared" si="35"/>
        <v>13.120234466007751</v>
      </c>
      <c r="AJ307" s="94">
        <f t="shared" si="36"/>
        <v>12.161434466007751</v>
      </c>
      <c r="AK307" s="94">
        <f t="shared" si="37"/>
        <v>9.863383487857053</v>
      </c>
    </row>
    <row r="308" spans="1:37" ht="11.25">
      <c r="A308" s="29">
        <v>41939</v>
      </c>
      <c r="B308" s="130">
        <v>14</v>
      </c>
      <c r="C308" s="44">
        <v>12.6</v>
      </c>
      <c r="D308" s="154">
        <v>15.5</v>
      </c>
      <c r="E308" s="260">
        <v>12.2</v>
      </c>
      <c r="F308" s="119">
        <f t="shared" si="32"/>
        <v>13.85</v>
      </c>
      <c r="G308" s="119">
        <f t="shared" si="38"/>
        <v>84.2679877492765</v>
      </c>
      <c r="H308" s="112">
        <f t="shared" si="33"/>
        <v>11.389570299940866</v>
      </c>
      <c r="I308" s="153">
        <v>10.6</v>
      </c>
      <c r="J308" s="128">
        <v>8</v>
      </c>
      <c r="K308" s="128" t="s">
        <v>355</v>
      </c>
      <c r="L308" s="206" t="s">
        <v>273</v>
      </c>
      <c r="M308" s="128"/>
      <c r="N308" s="145">
        <v>21.9</v>
      </c>
      <c r="O308" s="128" t="s">
        <v>267</v>
      </c>
      <c r="P308" s="145">
        <v>0</v>
      </c>
      <c r="Q308" s="254"/>
      <c r="R308" s="128"/>
      <c r="S308" s="128">
        <v>1017.2</v>
      </c>
      <c r="T308" s="136" t="s">
        <v>358</v>
      </c>
      <c r="U308" s="127"/>
      <c r="V308" s="127"/>
      <c r="X308" s="90">
        <v>11.7</v>
      </c>
      <c r="Y308" s="90">
        <v>5.2</v>
      </c>
      <c r="AH308" s="94">
        <f t="shared" si="34"/>
        <v>15.977392985196072</v>
      </c>
      <c r="AI308" s="94">
        <f t="shared" si="35"/>
        <v>14.58242756341879</v>
      </c>
      <c r="AJ308" s="94">
        <f t="shared" si="36"/>
        <v>13.46382756341879</v>
      </c>
      <c r="AK308" s="94">
        <f t="shared" si="37"/>
        <v>11.389570299940866</v>
      </c>
    </row>
    <row r="309" spans="1:37" ht="11.25">
      <c r="A309" s="29">
        <v>41940</v>
      </c>
      <c r="B309" s="130">
        <v>13.1</v>
      </c>
      <c r="C309" s="44">
        <v>12.1</v>
      </c>
      <c r="D309" s="154">
        <v>18.1</v>
      </c>
      <c r="E309" s="260">
        <v>10.5</v>
      </c>
      <c r="F309" s="119">
        <f t="shared" si="32"/>
        <v>14.3</v>
      </c>
      <c r="G309" s="119">
        <f t="shared" si="38"/>
        <v>88.3460897915875</v>
      </c>
      <c r="H309" s="112">
        <f t="shared" si="33"/>
        <v>11.218325512497069</v>
      </c>
      <c r="I309" s="153">
        <v>8.2</v>
      </c>
      <c r="J309" s="128">
        <v>3</v>
      </c>
      <c r="K309" s="128" t="s">
        <v>354</v>
      </c>
      <c r="L309" s="206" t="s">
        <v>431</v>
      </c>
      <c r="M309" s="128"/>
      <c r="N309" s="145">
        <v>17.9</v>
      </c>
      <c r="O309" s="128" t="s">
        <v>291</v>
      </c>
      <c r="P309" s="145">
        <v>0.4</v>
      </c>
      <c r="Q309" s="254"/>
      <c r="R309" s="128"/>
      <c r="S309" s="128">
        <v>1011.1</v>
      </c>
      <c r="T309" s="136" t="s">
        <v>66</v>
      </c>
      <c r="U309" s="127"/>
      <c r="V309" s="127"/>
      <c r="X309" s="90">
        <v>11.7</v>
      </c>
      <c r="Y309" s="90">
        <v>5.4</v>
      </c>
      <c r="AH309" s="94">
        <f t="shared" si="34"/>
        <v>15.067820814875786</v>
      </c>
      <c r="AI309" s="94">
        <f t="shared" si="35"/>
        <v>14.110830506745673</v>
      </c>
      <c r="AJ309" s="94">
        <f t="shared" si="36"/>
        <v>13.311830506745673</v>
      </c>
      <c r="AK309" s="94">
        <f t="shared" si="37"/>
        <v>11.218325512497069</v>
      </c>
    </row>
    <row r="310" spans="1:37" ht="11.25">
      <c r="A310" s="29">
        <v>41941</v>
      </c>
      <c r="B310" s="130">
        <v>9.1</v>
      </c>
      <c r="C310" s="44">
        <v>8.6</v>
      </c>
      <c r="D310" s="154">
        <v>14.5</v>
      </c>
      <c r="E310" s="154">
        <v>6.8</v>
      </c>
      <c r="F310" s="119">
        <f t="shared" si="32"/>
        <v>10.65</v>
      </c>
      <c r="G310" s="119">
        <f t="shared" si="38"/>
        <v>93.21746468905842</v>
      </c>
      <c r="H310" s="112">
        <f t="shared" si="33"/>
        <v>8.06356527781401</v>
      </c>
      <c r="I310" s="153">
        <v>4.1</v>
      </c>
      <c r="J310" s="128">
        <v>8</v>
      </c>
      <c r="K310" s="128" t="s">
        <v>352</v>
      </c>
      <c r="L310" s="128">
        <v>3</v>
      </c>
      <c r="M310" s="128"/>
      <c r="N310" s="145">
        <v>12.3</v>
      </c>
      <c r="O310" s="128" t="s">
        <v>352</v>
      </c>
      <c r="P310" s="145">
        <v>1.9</v>
      </c>
      <c r="Q310" s="254"/>
      <c r="R310" s="128"/>
      <c r="S310" s="128">
        <v>1017.6</v>
      </c>
      <c r="T310" s="136" t="s">
        <v>166</v>
      </c>
      <c r="U310" s="127"/>
      <c r="V310" s="127"/>
      <c r="X310" s="90">
        <v>11.3</v>
      </c>
      <c r="Y310" s="90">
        <v>5.1</v>
      </c>
      <c r="AH310" s="94">
        <f t="shared" si="34"/>
        <v>11.552622622814317</v>
      </c>
      <c r="AI310" s="94">
        <f t="shared" si="35"/>
        <v>11.16856191408211</v>
      </c>
      <c r="AJ310" s="94">
        <f t="shared" si="36"/>
        <v>10.76906191408211</v>
      </c>
      <c r="AK310" s="94">
        <f t="shared" si="37"/>
        <v>8.06356527781401</v>
      </c>
    </row>
    <row r="311" spans="1:37" ht="11.25">
      <c r="A311" s="29">
        <v>41942</v>
      </c>
      <c r="B311" s="130">
        <v>14.5</v>
      </c>
      <c r="C311" s="44">
        <v>14.4</v>
      </c>
      <c r="D311" s="154">
        <v>17.7</v>
      </c>
      <c r="E311" s="154">
        <v>9.1</v>
      </c>
      <c r="F311" s="119">
        <f t="shared" si="32"/>
        <v>13.399999999999999</v>
      </c>
      <c r="G311" s="119">
        <f t="shared" si="38"/>
        <v>98.87129866255512</v>
      </c>
      <c r="H311" s="112">
        <f t="shared" si="33"/>
        <v>14.324511325809217</v>
      </c>
      <c r="I311" s="153">
        <v>8.2</v>
      </c>
      <c r="J311" s="128">
        <v>8</v>
      </c>
      <c r="K311" s="128" t="s">
        <v>354</v>
      </c>
      <c r="L311" s="128">
        <v>3</v>
      </c>
      <c r="M311" s="128"/>
      <c r="N311" s="145">
        <v>12.3</v>
      </c>
      <c r="O311" s="128" t="s">
        <v>355</v>
      </c>
      <c r="P311" s="145">
        <v>0</v>
      </c>
      <c r="Q311" s="254"/>
      <c r="R311" s="128"/>
      <c r="S311" s="128">
        <v>1015.8</v>
      </c>
      <c r="T311" s="136" t="s">
        <v>157</v>
      </c>
      <c r="U311" s="127"/>
      <c r="V311" s="127"/>
      <c r="X311" s="90">
        <v>11.5</v>
      </c>
      <c r="Y311" s="90">
        <v>5.2</v>
      </c>
      <c r="AH311" s="94">
        <f t="shared" si="34"/>
        <v>16.503260083520495</v>
      </c>
      <c r="AI311" s="94">
        <f t="shared" si="35"/>
        <v>16.39688756623579</v>
      </c>
      <c r="AJ311" s="94">
        <f t="shared" si="36"/>
        <v>16.31698756623579</v>
      </c>
      <c r="AK311" s="94">
        <f t="shared" si="37"/>
        <v>14.324511325809217</v>
      </c>
    </row>
    <row r="312" spans="1:37" ht="12" thickBot="1">
      <c r="A312" s="167">
        <v>41943</v>
      </c>
      <c r="B312" s="220">
        <v>14.5</v>
      </c>
      <c r="C312" s="240">
        <v>14.1</v>
      </c>
      <c r="D312" s="221">
        <v>18.5</v>
      </c>
      <c r="E312" s="270">
        <v>13.6</v>
      </c>
      <c r="F312" s="170">
        <f t="shared" si="32"/>
        <v>16.05</v>
      </c>
      <c r="G312" s="170">
        <f t="shared" si="38"/>
        <v>95.5070272165448</v>
      </c>
      <c r="H312" s="171">
        <f t="shared" si="33"/>
        <v>13.790798840760367</v>
      </c>
      <c r="I312" s="222">
        <v>12.6</v>
      </c>
      <c r="J312" s="173">
        <v>7</v>
      </c>
      <c r="K312" s="173" t="s">
        <v>354</v>
      </c>
      <c r="L312" s="173">
        <v>2</v>
      </c>
      <c r="M312" s="173"/>
      <c r="N312" s="176">
        <v>12.3</v>
      </c>
      <c r="O312" s="173" t="s">
        <v>291</v>
      </c>
      <c r="P312" s="176">
        <v>0.6</v>
      </c>
      <c r="Q312" s="255"/>
      <c r="R312" s="173"/>
      <c r="S312" s="173">
        <v>1015.4</v>
      </c>
      <c r="T312" s="193" t="s">
        <v>283</v>
      </c>
      <c r="U312" s="175"/>
      <c r="V312" s="175"/>
      <c r="X312" s="90">
        <v>11.2</v>
      </c>
      <c r="Y312" s="90">
        <v>5.1</v>
      </c>
      <c r="AH312" s="94">
        <f t="shared" si="34"/>
        <v>16.503260083520495</v>
      </c>
      <c r="AI312" s="94">
        <f t="shared" si="35"/>
        <v>16.081373099585093</v>
      </c>
      <c r="AJ312" s="94">
        <f t="shared" si="36"/>
        <v>15.761773099585092</v>
      </c>
      <c r="AK312" s="94">
        <f t="shared" si="37"/>
        <v>13.790798840760367</v>
      </c>
    </row>
    <row r="313" spans="1:37" s="191" customFormat="1" ht="12" thickBot="1">
      <c r="A313" s="184">
        <v>41944</v>
      </c>
      <c r="B313" s="242">
        <v>11.8</v>
      </c>
      <c r="C313" s="277">
        <v>11.3</v>
      </c>
      <c r="D313" s="272">
        <v>15</v>
      </c>
      <c r="E313" s="268">
        <v>10.9</v>
      </c>
      <c r="F313" s="187">
        <f t="shared" si="32"/>
        <v>12.95</v>
      </c>
      <c r="G313" s="187">
        <f t="shared" si="38"/>
        <v>93.85790717239641</v>
      </c>
      <c r="H313" s="188">
        <f t="shared" si="33"/>
        <v>10.843782601542745</v>
      </c>
      <c r="I313" s="244">
        <v>9.6</v>
      </c>
      <c r="J313" s="194">
        <v>1</v>
      </c>
      <c r="K313" s="194" t="s">
        <v>355</v>
      </c>
      <c r="L313" s="194">
        <v>2</v>
      </c>
      <c r="M313" s="194"/>
      <c r="N313" s="245">
        <v>21.9</v>
      </c>
      <c r="O313" s="194" t="s">
        <v>354</v>
      </c>
      <c r="P313" s="245">
        <v>6.9</v>
      </c>
      <c r="Q313" s="194"/>
      <c r="R313" s="194"/>
      <c r="S313" s="194">
        <v>1014</v>
      </c>
      <c r="T313" s="246" t="s">
        <v>508</v>
      </c>
      <c r="U313" s="247"/>
      <c r="V313" s="247"/>
      <c r="X313" s="192">
        <v>11</v>
      </c>
      <c r="Y313" s="192">
        <v>5</v>
      </c>
      <c r="AH313" s="191">
        <f t="shared" si="34"/>
        <v>13.834354463552966</v>
      </c>
      <c r="AI313" s="191">
        <f t="shared" si="35"/>
        <v>13.384135570301822</v>
      </c>
      <c r="AJ313" s="191">
        <f t="shared" si="36"/>
        <v>12.984635570301823</v>
      </c>
      <c r="AK313" s="191">
        <f t="shared" si="37"/>
        <v>10.843782601542745</v>
      </c>
    </row>
    <row r="314" spans="1:37" ht="11.25">
      <c r="A314" s="179">
        <v>41945</v>
      </c>
      <c r="B314" s="197">
        <v>11.7</v>
      </c>
      <c r="C314" s="204">
        <v>11.1</v>
      </c>
      <c r="D314" s="202">
        <v>13</v>
      </c>
      <c r="E314" s="271">
        <v>11.7</v>
      </c>
      <c r="F314" s="119">
        <f t="shared" si="32"/>
        <v>12.35</v>
      </c>
      <c r="G314" s="119">
        <f t="shared" si="38"/>
        <v>92.61476622134724</v>
      </c>
      <c r="H314" s="112">
        <f t="shared" si="33"/>
        <v>10.5444938178996</v>
      </c>
      <c r="I314" s="181">
        <v>11</v>
      </c>
      <c r="J314" s="180">
        <v>7</v>
      </c>
      <c r="K314" s="180" t="s">
        <v>15</v>
      </c>
      <c r="L314" s="180">
        <v>2</v>
      </c>
      <c r="M314" s="180"/>
      <c r="N314" s="182">
        <v>19</v>
      </c>
      <c r="O314" s="180" t="s">
        <v>229</v>
      </c>
      <c r="P314" s="182">
        <v>3</v>
      </c>
      <c r="Q314" s="180"/>
      <c r="R314" s="180"/>
      <c r="S314" s="180">
        <v>1002.7</v>
      </c>
      <c r="T314" s="183" t="s">
        <v>419</v>
      </c>
      <c r="U314" s="224"/>
      <c r="V314" s="224"/>
      <c r="X314" s="90">
        <v>11.2</v>
      </c>
      <c r="Y314" s="90">
        <v>5.4</v>
      </c>
      <c r="AH314" s="94">
        <f t="shared" si="34"/>
        <v>13.743260220579202</v>
      </c>
      <c r="AI314" s="94">
        <f t="shared" si="35"/>
        <v>13.207688324480838</v>
      </c>
      <c r="AJ314" s="94">
        <f t="shared" si="36"/>
        <v>12.728288324480838</v>
      </c>
      <c r="AK314" s="94">
        <f t="shared" si="37"/>
        <v>10.5444938178996</v>
      </c>
    </row>
    <row r="315" spans="1:37" ht="11.25">
      <c r="A315" s="29">
        <v>41946</v>
      </c>
      <c r="B315" s="130">
        <v>6</v>
      </c>
      <c r="C315" s="44">
        <v>5.7</v>
      </c>
      <c r="D315" s="154">
        <v>10.8</v>
      </c>
      <c r="E315" s="154">
        <v>6</v>
      </c>
      <c r="F315" s="119">
        <f t="shared" si="32"/>
        <v>8.4</v>
      </c>
      <c r="G315" s="119">
        <f t="shared" si="38"/>
        <v>95.37843741213233</v>
      </c>
      <c r="H315" s="112">
        <f t="shared" si="33"/>
        <v>5.318136659893391</v>
      </c>
      <c r="I315" s="153">
        <v>4.4</v>
      </c>
      <c r="J315" s="128">
        <v>3</v>
      </c>
      <c r="K315" s="128" t="s">
        <v>354</v>
      </c>
      <c r="L315" s="128">
        <v>1</v>
      </c>
      <c r="M315" s="128"/>
      <c r="N315" s="145">
        <v>16.3</v>
      </c>
      <c r="O315" s="128" t="s">
        <v>291</v>
      </c>
      <c r="P315" s="145">
        <v>0</v>
      </c>
      <c r="Q315" s="128"/>
      <c r="R315" s="128"/>
      <c r="S315" s="128">
        <v>990.4</v>
      </c>
      <c r="T315" s="136" t="s">
        <v>11</v>
      </c>
      <c r="U315" s="127"/>
      <c r="V315" s="127"/>
      <c r="X315" s="90">
        <v>11</v>
      </c>
      <c r="Y315" s="90">
        <v>5.3</v>
      </c>
      <c r="AH315" s="94">
        <f t="shared" si="34"/>
        <v>9.347120306962537</v>
      </c>
      <c r="AI315" s="94">
        <f t="shared" si="35"/>
        <v>9.154837291812974</v>
      </c>
      <c r="AJ315" s="94">
        <f t="shared" si="36"/>
        <v>8.915137291812975</v>
      </c>
      <c r="AK315" s="94">
        <f t="shared" si="37"/>
        <v>5.318136659893391</v>
      </c>
    </row>
    <row r="316" spans="1:37" ht="11.25">
      <c r="A316" s="29">
        <v>41947</v>
      </c>
      <c r="B316" s="130">
        <v>2.5</v>
      </c>
      <c r="C316" s="44">
        <v>2.2</v>
      </c>
      <c r="D316" s="154">
        <v>7.5</v>
      </c>
      <c r="E316" s="154">
        <v>0.6</v>
      </c>
      <c r="F316" s="119">
        <f t="shared" si="32"/>
        <v>4.05</v>
      </c>
      <c r="G316" s="119">
        <f t="shared" si="38"/>
        <v>94.60469670461373</v>
      </c>
      <c r="H316" s="112">
        <f t="shared" si="33"/>
        <v>1.723766675474265</v>
      </c>
      <c r="I316" s="153">
        <v>-2.4</v>
      </c>
      <c r="J316" s="128">
        <v>2</v>
      </c>
      <c r="K316" s="128" t="s">
        <v>354</v>
      </c>
      <c r="L316" s="128">
        <v>1</v>
      </c>
      <c r="M316" s="128"/>
      <c r="N316" s="145">
        <v>7.5</v>
      </c>
      <c r="O316" s="128" t="s">
        <v>15</v>
      </c>
      <c r="P316" s="145">
        <v>0</v>
      </c>
      <c r="Q316" s="128"/>
      <c r="R316" s="128"/>
      <c r="S316" s="128">
        <v>991.3</v>
      </c>
      <c r="T316" s="136" t="s">
        <v>418</v>
      </c>
      <c r="U316" s="127"/>
      <c r="V316" s="127"/>
      <c r="X316" s="90">
        <v>10.9</v>
      </c>
      <c r="Y316" s="90">
        <v>4.8</v>
      </c>
      <c r="AH316" s="94">
        <f t="shared" si="34"/>
        <v>7.310800962158791</v>
      </c>
      <c r="AI316" s="94">
        <f t="shared" si="35"/>
        <v>7.1560610769283075</v>
      </c>
      <c r="AJ316" s="94">
        <f t="shared" si="36"/>
        <v>6.9163610769283075</v>
      </c>
      <c r="AK316" s="94">
        <f t="shared" si="37"/>
        <v>1.723766675474265</v>
      </c>
    </row>
    <row r="317" spans="1:37" ht="11.25">
      <c r="A317" s="29">
        <v>41948</v>
      </c>
      <c r="B317" s="130">
        <v>4.4</v>
      </c>
      <c r="C317" s="44">
        <v>3.8</v>
      </c>
      <c r="D317" s="154">
        <v>9.9</v>
      </c>
      <c r="E317" s="154">
        <v>-0.1</v>
      </c>
      <c r="F317" s="119">
        <f t="shared" si="32"/>
        <v>4.9</v>
      </c>
      <c r="G317" s="119">
        <f t="shared" si="38"/>
        <v>90.13690162918907</v>
      </c>
      <c r="H317" s="112">
        <f t="shared" si="33"/>
        <v>2.9279387753149106</v>
      </c>
      <c r="I317" s="153">
        <v>-2.6</v>
      </c>
      <c r="J317" s="128">
        <v>5</v>
      </c>
      <c r="K317" s="128" t="s">
        <v>16</v>
      </c>
      <c r="L317" s="128">
        <v>1</v>
      </c>
      <c r="M317" s="128"/>
      <c r="N317" s="145">
        <v>8.3</v>
      </c>
      <c r="O317" s="128" t="s">
        <v>501</v>
      </c>
      <c r="P317" s="145">
        <v>0</v>
      </c>
      <c r="Q317" s="128"/>
      <c r="R317" s="128"/>
      <c r="S317" s="128">
        <v>1005.1</v>
      </c>
      <c r="T317" s="136" t="s">
        <v>151</v>
      </c>
      <c r="U317" s="127"/>
      <c r="V317" s="127"/>
      <c r="X317" s="90">
        <v>11</v>
      </c>
      <c r="Y317" s="90">
        <v>4.9</v>
      </c>
      <c r="AH317" s="94">
        <f t="shared" si="34"/>
        <v>8.36133472135519</v>
      </c>
      <c r="AI317" s="94">
        <f t="shared" si="35"/>
        <v>8.016048052675158</v>
      </c>
      <c r="AJ317" s="94">
        <f t="shared" si="36"/>
        <v>7.536648052675158</v>
      </c>
      <c r="AK317" s="94">
        <f t="shared" si="37"/>
        <v>2.9279387753149106</v>
      </c>
    </row>
    <row r="318" spans="1:37" ht="11.25">
      <c r="A318" s="29">
        <v>41949</v>
      </c>
      <c r="B318" s="130">
        <v>3.9</v>
      </c>
      <c r="C318" s="44">
        <v>3.1</v>
      </c>
      <c r="D318" s="154">
        <v>12.1</v>
      </c>
      <c r="E318" s="154">
        <v>-1.2</v>
      </c>
      <c r="F318" s="119">
        <f t="shared" si="32"/>
        <v>5.45</v>
      </c>
      <c r="G318" s="119">
        <f t="shared" si="38"/>
        <v>86.58778703872754</v>
      </c>
      <c r="H318" s="112">
        <f t="shared" si="33"/>
        <v>1.871559553439199</v>
      </c>
      <c r="I318" s="153">
        <v>-4</v>
      </c>
      <c r="J318" s="128">
        <v>3</v>
      </c>
      <c r="K318" s="128" t="s">
        <v>353</v>
      </c>
      <c r="L318" s="128">
        <v>3</v>
      </c>
      <c r="M318" s="128"/>
      <c r="N318" s="145">
        <v>25.3</v>
      </c>
      <c r="O318" s="128" t="s">
        <v>353</v>
      </c>
      <c r="P318" s="145">
        <v>9.3</v>
      </c>
      <c r="Q318" s="128"/>
      <c r="R318" s="128"/>
      <c r="S318" s="128">
        <v>1005.8</v>
      </c>
      <c r="T318" s="136" t="s">
        <v>9</v>
      </c>
      <c r="U318" s="127"/>
      <c r="V318" s="127"/>
      <c r="X318" s="90">
        <v>10</v>
      </c>
      <c r="Y318" s="90">
        <v>4</v>
      </c>
      <c r="AH318" s="94">
        <f t="shared" si="34"/>
        <v>8.072706165126084</v>
      </c>
      <c r="AI318" s="94">
        <f t="shared" si="35"/>
        <v>7.629177622521602</v>
      </c>
      <c r="AJ318" s="94">
        <f t="shared" si="36"/>
        <v>6.989977622521602</v>
      </c>
      <c r="AK318" s="94">
        <f t="shared" si="37"/>
        <v>1.871559553439199</v>
      </c>
    </row>
    <row r="319" spans="1:37" ht="11.25">
      <c r="A319" s="29">
        <v>41950</v>
      </c>
      <c r="B319" s="130">
        <v>11.3</v>
      </c>
      <c r="C319" s="44">
        <v>11.1</v>
      </c>
      <c r="D319" s="154">
        <v>11.6</v>
      </c>
      <c r="E319" s="154">
        <v>3.9</v>
      </c>
      <c r="F319" s="119">
        <f t="shared" si="32"/>
        <v>7.75</v>
      </c>
      <c r="G319" s="119">
        <f t="shared" si="38"/>
        <v>97.48771787273967</v>
      </c>
      <c r="H319" s="112">
        <f t="shared" si="33"/>
        <v>10.916830948692734</v>
      </c>
      <c r="I319" s="153">
        <v>10</v>
      </c>
      <c r="J319" s="128">
        <v>5</v>
      </c>
      <c r="K319" s="128" t="s">
        <v>354</v>
      </c>
      <c r="L319" s="128">
        <v>3</v>
      </c>
      <c r="M319" s="128"/>
      <c r="N319" s="145">
        <v>24.6</v>
      </c>
      <c r="O319" s="128" t="s">
        <v>15</v>
      </c>
      <c r="P319" s="145">
        <v>9.4</v>
      </c>
      <c r="Q319" s="128"/>
      <c r="R319" s="128"/>
      <c r="S319" s="128">
        <v>985.1</v>
      </c>
      <c r="T319" s="136" t="s">
        <v>484</v>
      </c>
      <c r="U319" s="127"/>
      <c r="V319" s="127"/>
      <c r="X319" s="90">
        <v>10.3</v>
      </c>
      <c r="Y319" s="90">
        <v>4.2</v>
      </c>
      <c r="AH319" s="94">
        <f t="shared" si="34"/>
        <v>13.384135570301822</v>
      </c>
      <c r="AI319" s="94">
        <f t="shared" si="35"/>
        <v>13.207688324480838</v>
      </c>
      <c r="AJ319" s="94">
        <f t="shared" si="36"/>
        <v>13.047888324480837</v>
      </c>
      <c r="AK319" s="94">
        <f t="shared" si="37"/>
        <v>10.916830948692734</v>
      </c>
    </row>
    <row r="320" spans="1:37" ht="11.25">
      <c r="A320" s="29">
        <v>41951</v>
      </c>
      <c r="B320" s="130">
        <v>6.5</v>
      </c>
      <c r="C320" s="44">
        <v>6.3</v>
      </c>
      <c r="D320" s="154">
        <v>10.8</v>
      </c>
      <c r="E320" s="154">
        <v>5.1</v>
      </c>
      <c r="F320" s="119">
        <f t="shared" si="32"/>
        <v>7.95</v>
      </c>
      <c r="G320" s="119">
        <f t="shared" si="38"/>
        <v>96.9783583457433</v>
      </c>
      <c r="H320" s="112">
        <f t="shared" si="33"/>
        <v>6.055617451485233</v>
      </c>
      <c r="I320" s="153">
        <v>3.7</v>
      </c>
      <c r="J320" s="128">
        <v>8</v>
      </c>
      <c r="K320" s="128" t="s">
        <v>353</v>
      </c>
      <c r="L320" s="128">
        <v>3</v>
      </c>
      <c r="M320" s="128"/>
      <c r="N320" s="145">
        <v>26.2</v>
      </c>
      <c r="O320" s="128" t="s">
        <v>353</v>
      </c>
      <c r="P320" s="145">
        <v>15.4</v>
      </c>
      <c r="Q320" s="128"/>
      <c r="R320" s="128"/>
      <c r="S320" s="128">
        <v>997.8</v>
      </c>
      <c r="T320" s="136" t="s">
        <v>376</v>
      </c>
      <c r="U320" s="127"/>
      <c r="V320" s="127"/>
      <c r="X320" s="90">
        <v>10.2</v>
      </c>
      <c r="Y320" s="90">
        <v>4.3</v>
      </c>
      <c r="AH320" s="94">
        <f t="shared" si="34"/>
        <v>9.67551615678414</v>
      </c>
      <c r="AI320" s="94">
        <f t="shared" si="35"/>
        <v>9.542956730326413</v>
      </c>
      <c r="AJ320" s="94">
        <f t="shared" si="36"/>
        <v>9.383156730326412</v>
      </c>
      <c r="AK320" s="94">
        <f t="shared" si="37"/>
        <v>6.055617451485233</v>
      </c>
    </row>
    <row r="321" spans="1:37" ht="11.25">
      <c r="A321" s="29">
        <v>41952</v>
      </c>
      <c r="B321" s="130">
        <v>4.4</v>
      </c>
      <c r="C321" s="44">
        <v>4.1</v>
      </c>
      <c r="D321" s="154">
        <v>11</v>
      </c>
      <c r="E321" s="154">
        <v>3.4</v>
      </c>
      <c r="F321" s="119">
        <f t="shared" si="32"/>
        <v>7.2</v>
      </c>
      <c r="G321" s="119">
        <f t="shared" si="38"/>
        <v>95.04923025971274</v>
      </c>
      <c r="H321" s="112">
        <f t="shared" si="33"/>
        <v>3.677970355329331</v>
      </c>
      <c r="I321" s="153">
        <v>-0.4</v>
      </c>
      <c r="J321" s="128">
        <v>2</v>
      </c>
      <c r="K321" s="128" t="s">
        <v>353</v>
      </c>
      <c r="L321" s="128">
        <v>2</v>
      </c>
      <c r="M321" s="128"/>
      <c r="N321" s="145">
        <v>12.3</v>
      </c>
      <c r="O321" s="128" t="s">
        <v>422</v>
      </c>
      <c r="P321" s="145">
        <v>0.5</v>
      </c>
      <c r="Q321" s="128"/>
      <c r="R321" s="128"/>
      <c r="S321" s="128">
        <v>1001.4</v>
      </c>
      <c r="T321" s="136" t="s">
        <v>319</v>
      </c>
      <c r="U321" s="127"/>
      <c r="V321" s="127"/>
      <c r="X321" s="90">
        <v>10</v>
      </c>
      <c r="Y321" s="90">
        <v>4.4</v>
      </c>
      <c r="AH321" s="94">
        <f t="shared" si="34"/>
        <v>8.36133472135519</v>
      </c>
      <c r="AI321" s="94">
        <f t="shared" si="35"/>
        <v>8.187084292086206</v>
      </c>
      <c r="AJ321" s="94">
        <f t="shared" si="36"/>
        <v>7.9473842920862054</v>
      </c>
      <c r="AK321" s="94">
        <f t="shared" si="37"/>
        <v>3.677970355329331</v>
      </c>
    </row>
    <row r="322" spans="1:37" ht="11.25">
      <c r="A322" s="29">
        <v>41953</v>
      </c>
      <c r="B322" s="130">
        <v>6.3</v>
      </c>
      <c r="C322" s="44">
        <v>6</v>
      </c>
      <c r="D322" s="154">
        <v>10.6</v>
      </c>
      <c r="E322" s="154">
        <v>4.4</v>
      </c>
      <c r="F322" s="119">
        <f t="shared" si="32"/>
        <v>7.5</v>
      </c>
      <c r="G322" s="119">
        <f t="shared" si="38"/>
        <v>95.4360431921504</v>
      </c>
      <c r="H322" s="112">
        <f t="shared" si="33"/>
        <v>5.625166187443224</v>
      </c>
      <c r="I322" s="153">
        <v>0.6</v>
      </c>
      <c r="J322" s="128">
        <v>7</v>
      </c>
      <c r="K322" s="128" t="s">
        <v>291</v>
      </c>
      <c r="L322" s="128">
        <v>2</v>
      </c>
      <c r="M322" s="128"/>
      <c r="N322" s="145">
        <v>15</v>
      </c>
      <c r="O322" s="128" t="s">
        <v>353</v>
      </c>
      <c r="P322" s="145">
        <v>0.8</v>
      </c>
      <c r="Q322" s="128"/>
      <c r="R322" s="128"/>
      <c r="S322" s="128">
        <v>1001.4</v>
      </c>
      <c r="T322" s="136" t="s">
        <v>444</v>
      </c>
      <c r="U322" s="127"/>
      <c r="V322" s="127"/>
      <c r="X322" s="90">
        <v>10.2</v>
      </c>
      <c r="Y322" s="90">
        <v>4.1</v>
      </c>
      <c r="AH322" s="94">
        <f t="shared" si="34"/>
        <v>9.542956730326413</v>
      </c>
      <c r="AI322" s="94">
        <f t="shared" si="35"/>
        <v>9.347120306962537</v>
      </c>
      <c r="AJ322" s="94">
        <f t="shared" si="36"/>
        <v>9.107420306962538</v>
      </c>
      <c r="AK322" s="94">
        <f t="shared" si="37"/>
        <v>5.625166187443224</v>
      </c>
    </row>
    <row r="323" spans="1:37" ht="11.25">
      <c r="A323" s="29">
        <v>41954</v>
      </c>
      <c r="B323" s="130">
        <v>10</v>
      </c>
      <c r="C323" s="44">
        <v>9.1</v>
      </c>
      <c r="D323" s="154">
        <v>10.9</v>
      </c>
      <c r="E323" s="154">
        <v>6.3</v>
      </c>
      <c r="F323" s="119">
        <f t="shared" si="32"/>
        <v>8.6</v>
      </c>
      <c r="G323" s="119">
        <f t="shared" si="38"/>
        <v>88.26890000673092</v>
      </c>
      <c r="H323" s="112">
        <f t="shared" si="33"/>
        <v>8.151294558461657</v>
      </c>
      <c r="I323" s="153">
        <v>6.6</v>
      </c>
      <c r="J323" s="128">
        <v>8</v>
      </c>
      <c r="K323" s="128" t="s">
        <v>353</v>
      </c>
      <c r="L323" s="128">
        <v>4</v>
      </c>
      <c r="M323" s="128"/>
      <c r="N323" s="145">
        <v>21.9</v>
      </c>
      <c r="O323" s="128" t="s">
        <v>291</v>
      </c>
      <c r="P323" s="145">
        <v>3.3</v>
      </c>
      <c r="Q323" s="128"/>
      <c r="R323" s="128"/>
      <c r="S323" s="128">
        <v>995.4</v>
      </c>
      <c r="T323" s="136" t="s">
        <v>60</v>
      </c>
      <c r="U323" s="127"/>
      <c r="V323" s="127"/>
      <c r="X323" s="90">
        <v>10.2</v>
      </c>
      <c r="Y323" s="90">
        <v>4.2</v>
      </c>
      <c r="AH323" s="94">
        <f t="shared" si="34"/>
        <v>12.273317807277772</v>
      </c>
      <c r="AI323" s="94">
        <f t="shared" si="35"/>
        <v>11.552622622814317</v>
      </c>
      <c r="AJ323" s="94">
        <f t="shared" si="36"/>
        <v>10.833522622814316</v>
      </c>
      <c r="AK323" s="94">
        <f t="shared" si="37"/>
        <v>8.151294558461657</v>
      </c>
    </row>
    <row r="324" spans="1:37" ht="11.25">
      <c r="A324" s="29">
        <v>41955</v>
      </c>
      <c r="B324" s="130">
        <v>10</v>
      </c>
      <c r="C324" s="44">
        <v>9.8</v>
      </c>
      <c r="D324" s="154">
        <v>11.3</v>
      </c>
      <c r="E324" s="154">
        <v>9.3</v>
      </c>
      <c r="F324" s="119">
        <f t="shared" si="32"/>
        <v>10.3</v>
      </c>
      <c r="G324" s="119">
        <f t="shared" si="38"/>
        <v>97.36594245896542</v>
      </c>
      <c r="H324" s="112">
        <f t="shared" si="33"/>
        <v>9.602199368311652</v>
      </c>
      <c r="I324" s="153">
        <v>9.1</v>
      </c>
      <c r="J324" s="128">
        <v>8</v>
      </c>
      <c r="K324" s="128" t="s">
        <v>229</v>
      </c>
      <c r="L324" s="128">
        <v>3</v>
      </c>
      <c r="M324" s="128"/>
      <c r="N324" s="145">
        <v>17.9</v>
      </c>
      <c r="O324" s="128" t="s">
        <v>353</v>
      </c>
      <c r="P324" s="145">
        <v>1.1</v>
      </c>
      <c r="Q324" s="128"/>
      <c r="R324" s="128"/>
      <c r="S324" s="128">
        <v>992.1</v>
      </c>
      <c r="T324" s="136" t="s">
        <v>24</v>
      </c>
      <c r="U324" s="127"/>
      <c r="V324" s="127"/>
      <c r="X324" s="90">
        <v>9.9</v>
      </c>
      <c r="Y324" s="90">
        <v>4.2</v>
      </c>
      <c r="AH324" s="94">
        <f t="shared" si="34"/>
        <v>12.273317807277772</v>
      </c>
      <c r="AI324" s="94">
        <f t="shared" si="35"/>
        <v>12.109831554040031</v>
      </c>
      <c r="AJ324" s="94">
        <f t="shared" si="36"/>
        <v>11.950031554040033</v>
      </c>
      <c r="AK324" s="94">
        <f t="shared" si="37"/>
        <v>9.602199368311652</v>
      </c>
    </row>
    <row r="325" spans="1:37" ht="11.25">
      <c r="A325" s="29">
        <v>41956</v>
      </c>
      <c r="B325" s="130">
        <v>10.5</v>
      </c>
      <c r="C325" s="44">
        <v>9.8</v>
      </c>
      <c r="D325" s="154">
        <v>12.5</v>
      </c>
      <c r="E325" s="154">
        <v>7</v>
      </c>
      <c r="F325" s="119">
        <f t="shared" si="32"/>
        <v>9.75</v>
      </c>
      <c r="G325" s="119">
        <f t="shared" si="38"/>
        <v>91.016712541744</v>
      </c>
      <c r="H325" s="112">
        <f t="shared" si="33"/>
        <v>9.097317571237355</v>
      </c>
      <c r="I325" s="153">
        <v>5.1</v>
      </c>
      <c r="J325" s="128">
        <v>8</v>
      </c>
      <c r="K325" s="128" t="s">
        <v>353</v>
      </c>
      <c r="L325" s="128">
        <v>4</v>
      </c>
      <c r="M325" s="128"/>
      <c r="N325" s="145">
        <v>28.9</v>
      </c>
      <c r="O325" s="128" t="s">
        <v>353</v>
      </c>
      <c r="P325" s="145">
        <v>7.2</v>
      </c>
      <c r="Q325" s="128"/>
      <c r="R325" s="128"/>
      <c r="S325" s="128">
        <v>1001.6</v>
      </c>
      <c r="T325" s="136" t="s">
        <v>436</v>
      </c>
      <c r="U325" s="127"/>
      <c r="V325" s="127"/>
      <c r="X325" s="90">
        <v>9.4</v>
      </c>
      <c r="Y325" s="90">
        <v>3.9</v>
      </c>
      <c r="AH325" s="94">
        <f t="shared" si="34"/>
        <v>12.690561141441451</v>
      </c>
      <c r="AI325" s="94">
        <f t="shared" si="35"/>
        <v>12.109831554040031</v>
      </c>
      <c r="AJ325" s="94">
        <f t="shared" si="36"/>
        <v>11.550531554040031</v>
      </c>
      <c r="AK325" s="94">
        <f t="shared" si="37"/>
        <v>9.097317571237355</v>
      </c>
    </row>
    <row r="326" spans="1:37" ht="11.25">
      <c r="A326" s="29">
        <v>41957</v>
      </c>
      <c r="B326" s="130">
        <v>10.2</v>
      </c>
      <c r="C326" s="44">
        <v>10.1</v>
      </c>
      <c r="D326" s="154">
        <v>12.6</v>
      </c>
      <c r="E326" s="154">
        <v>9.9</v>
      </c>
      <c r="F326" s="119">
        <f t="shared" si="32"/>
        <v>11.25</v>
      </c>
      <c r="G326" s="119">
        <f t="shared" si="38"/>
        <v>98.69073226929342</v>
      </c>
      <c r="H326" s="112">
        <f t="shared" si="33"/>
        <v>10.003124217885052</v>
      </c>
      <c r="I326" s="153">
        <v>9.8</v>
      </c>
      <c r="J326" s="128">
        <v>8</v>
      </c>
      <c r="K326" s="128" t="s">
        <v>353</v>
      </c>
      <c r="L326" s="128">
        <v>4</v>
      </c>
      <c r="M326" s="128"/>
      <c r="N326" s="145">
        <v>20.7</v>
      </c>
      <c r="O326" s="128" t="s">
        <v>353</v>
      </c>
      <c r="P326" s="145">
        <v>3.6</v>
      </c>
      <c r="Q326" s="128"/>
      <c r="R326" s="128"/>
      <c r="S326" s="128">
        <v>995.3</v>
      </c>
      <c r="T326" s="136" t="s">
        <v>329</v>
      </c>
      <c r="U326" s="127"/>
      <c r="V326" s="127"/>
      <c r="X326" s="90">
        <v>9.1</v>
      </c>
      <c r="Y326" s="90">
        <v>3.3</v>
      </c>
      <c r="AH326" s="94">
        <f t="shared" si="34"/>
        <v>12.4387434277299</v>
      </c>
      <c r="AI326" s="94">
        <f t="shared" si="35"/>
        <v>12.355786973925246</v>
      </c>
      <c r="AJ326" s="94">
        <f t="shared" si="36"/>
        <v>12.275886973925246</v>
      </c>
      <c r="AK326" s="94">
        <f t="shared" si="37"/>
        <v>10.003124217885052</v>
      </c>
    </row>
    <row r="327" spans="1:37" ht="11.25">
      <c r="A327" s="29">
        <v>41958</v>
      </c>
      <c r="B327" s="130">
        <v>5.4</v>
      </c>
      <c r="C327" s="44">
        <v>5.1</v>
      </c>
      <c r="D327" s="154">
        <v>9</v>
      </c>
      <c r="E327" s="154">
        <v>4.7</v>
      </c>
      <c r="F327" s="119">
        <f t="shared" si="32"/>
        <v>6.85</v>
      </c>
      <c r="G327" s="119">
        <f t="shared" si="38"/>
        <v>95.25943239143668</v>
      </c>
      <c r="H327" s="112">
        <f t="shared" si="33"/>
        <v>4.703615381729388</v>
      </c>
      <c r="I327" s="153">
        <v>1.4</v>
      </c>
      <c r="J327" s="237">
        <v>6</v>
      </c>
      <c r="K327" s="128" t="s">
        <v>328</v>
      </c>
      <c r="L327" s="128">
        <v>0</v>
      </c>
      <c r="M327" s="128"/>
      <c r="N327" s="145">
        <v>9.6</v>
      </c>
      <c r="O327" s="128" t="s">
        <v>352</v>
      </c>
      <c r="P327" s="145">
        <v>0.2</v>
      </c>
      <c r="Q327" s="128"/>
      <c r="R327" s="128"/>
      <c r="S327" s="128">
        <v>999.8</v>
      </c>
      <c r="T327" s="136" t="s">
        <v>217</v>
      </c>
      <c r="U327" s="127"/>
      <c r="V327" s="127"/>
      <c r="X327" s="90">
        <v>8.9</v>
      </c>
      <c r="Y327" s="90">
        <v>3.2</v>
      </c>
      <c r="AH327" s="94">
        <f t="shared" si="34"/>
        <v>8.966052258259293</v>
      </c>
      <c r="AI327" s="94">
        <f t="shared" si="35"/>
        <v>8.780710489137393</v>
      </c>
      <c r="AJ327" s="94">
        <f t="shared" si="36"/>
        <v>8.541010489137392</v>
      </c>
      <c r="AK327" s="94">
        <f t="shared" si="37"/>
        <v>4.703615381729388</v>
      </c>
    </row>
    <row r="328" spans="1:37" ht="11.25">
      <c r="A328" s="29">
        <v>41959</v>
      </c>
      <c r="B328" s="130">
        <v>8.4</v>
      </c>
      <c r="C328" s="44">
        <v>8.2</v>
      </c>
      <c r="D328" s="154">
        <v>10</v>
      </c>
      <c r="E328" s="154">
        <v>5.4</v>
      </c>
      <c r="F328" s="119">
        <f t="shared" si="32"/>
        <v>7.7</v>
      </c>
      <c r="G328" s="119">
        <f t="shared" si="38"/>
        <v>97.20044014561302</v>
      </c>
      <c r="H328" s="112">
        <f t="shared" si="33"/>
        <v>7.982305348988913</v>
      </c>
      <c r="I328" s="153">
        <v>6.1</v>
      </c>
      <c r="J328" s="237">
        <v>8</v>
      </c>
      <c r="K328" s="128" t="s">
        <v>352</v>
      </c>
      <c r="L328" s="128">
        <v>2</v>
      </c>
      <c r="M328" s="128"/>
      <c r="N328" s="145">
        <v>9.6</v>
      </c>
      <c r="O328" s="128" t="s">
        <v>352</v>
      </c>
      <c r="P328" s="145">
        <v>13.7</v>
      </c>
      <c r="Q328" s="128"/>
      <c r="R328" s="128"/>
      <c r="S328" s="128">
        <v>1001</v>
      </c>
      <c r="T328" s="136" t="s">
        <v>280</v>
      </c>
      <c r="U328" s="127"/>
      <c r="V328" s="127"/>
      <c r="X328" s="90">
        <v>8.6</v>
      </c>
      <c r="Y328" s="90">
        <v>3.1</v>
      </c>
      <c r="AH328" s="94">
        <f t="shared" si="34"/>
        <v>11.018115118398828</v>
      </c>
      <c r="AI328" s="94">
        <f t="shared" si="35"/>
        <v>10.869456390833992</v>
      </c>
      <c r="AJ328" s="94">
        <f t="shared" si="36"/>
        <v>10.709656390833992</v>
      </c>
      <c r="AK328" s="94">
        <f t="shared" si="37"/>
        <v>7.982305348988913</v>
      </c>
    </row>
    <row r="329" spans="1:37" ht="11.25">
      <c r="A329" s="29">
        <v>41960</v>
      </c>
      <c r="B329" s="130">
        <v>9</v>
      </c>
      <c r="C329" s="44">
        <v>8.9</v>
      </c>
      <c r="D329" s="154">
        <v>9</v>
      </c>
      <c r="E329" s="154">
        <v>7.8</v>
      </c>
      <c r="F329" s="119">
        <f aca="true" t="shared" si="39" ref="F329:F373">AVERAGE(D329:E329)</f>
        <v>8.4</v>
      </c>
      <c r="G329" s="119">
        <f t="shared" si="38"/>
        <v>98.63032819236417</v>
      </c>
      <c r="H329" s="112">
        <f aca="true" t="shared" si="40" ref="H329:H373">AK329</f>
        <v>8.795964342170066</v>
      </c>
      <c r="I329" s="153">
        <v>6</v>
      </c>
      <c r="J329" s="128">
        <v>7</v>
      </c>
      <c r="K329" s="128" t="s">
        <v>351</v>
      </c>
      <c r="L329" s="128">
        <v>3</v>
      </c>
      <c r="M329" s="128"/>
      <c r="N329" s="145">
        <v>17.9</v>
      </c>
      <c r="O329" s="128" t="s">
        <v>351</v>
      </c>
      <c r="P329" s="145">
        <v>0.1</v>
      </c>
      <c r="Q329" s="128"/>
      <c r="R329" s="128"/>
      <c r="S329" s="128">
        <v>998</v>
      </c>
      <c r="T329" s="136" t="s">
        <v>304</v>
      </c>
      <c r="U329" s="127"/>
      <c r="V329" s="127"/>
      <c r="X329" s="90">
        <v>8.4</v>
      </c>
      <c r="Y329" s="90">
        <v>2.9</v>
      </c>
      <c r="AH329" s="94">
        <f aca="true" t="shared" si="41" ref="AH329:AH373">6.107*EXP(17.38*(B329/(239+B329)))</f>
        <v>11.474893337456098</v>
      </c>
      <c r="AI329" s="94">
        <f aca="true" t="shared" si="42" ref="AI329:AI373">IF(W329&gt;=0,6.107*EXP(17.38*(C329/(239+C329))),6.107*EXP(22.44*(C329/(272.4+C329))))</f>
        <v>11.397624958456682</v>
      </c>
      <c r="AJ329" s="94">
        <f aca="true" t="shared" si="43" ref="AJ329:AJ373">IF(C329&gt;=0,AI329-(0.000799*1000*(B329-C329)),AI329-(0.00072*1000*(B329-C329)))</f>
        <v>11.317724958456681</v>
      </c>
      <c r="AK329" s="94">
        <f aca="true" t="shared" si="44" ref="AK329:AK373">239*LN(AJ329/6.107)/(17.38-LN(AJ329/6.107))</f>
        <v>8.795964342170066</v>
      </c>
    </row>
    <row r="330" spans="1:37" ht="11.25">
      <c r="A330" s="29">
        <v>41961</v>
      </c>
      <c r="B330" s="130">
        <v>7.5</v>
      </c>
      <c r="C330" s="44">
        <v>7</v>
      </c>
      <c r="D330" s="154">
        <v>11.7</v>
      </c>
      <c r="E330" s="154">
        <v>6</v>
      </c>
      <c r="F330" s="119">
        <f t="shared" si="39"/>
        <v>8.85</v>
      </c>
      <c r="G330" s="119">
        <f t="shared" si="38"/>
        <v>92.77787821039713</v>
      </c>
      <c r="H330" s="112">
        <f t="shared" si="40"/>
        <v>6.408309767040543</v>
      </c>
      <c r="I330" s="153">
        <v>2.4</v>
      </c>
      <c r="J330" s="128">
        <v>2</v>
      </c>
      <c r="K330" s="128" t="s">
        <v>490</v>
      </c>
      <c r="L330" s="128">
        <v>3</v>
      </c>
      <c r="M330" s="128"/>
      <c r="N330" s="145">
        <v>17.9</v>
      </c>
      <c r="O330" s="128" t="s">
        <v>352</v>
      </c>
      <c r="P330" s="145">
        <v>0.1</v>
      </c>
      <c r="Q330" s="128"/>
      <c r="R330" s="128"/>
      <c r="S330" s="128">
        <v>1011.4</v>
      </c>
      <c r="T330" s="136" t="s">
        <v>369</v>
      </c>
      <c r="U330" s="127"/>
      <c r="V330" s="127"/>
      <c r="X330" s="90">
        <v>8.5</v>
      </c>
      <c r="Y330" s="90">
        <v>2.9</v>
      </c>
      <c r="AH330" s="94">
        <f t="shared" si="41"/>
        <v>10.362970252792357</v>
      </c>
      <c r="AI330" s="94">
        <f t="shared" si="42"/>
        <v>10.014043920115377</v>
      </c>
      <c r="AJ330" s="94">
        <f t="shared" si="43"/>
        <v>9.614543920115377</v>
      </c>
      <c r="AK330" s="94">
        <f t="shared" si="44"/>
        <v>6.408309767040543</v>
      </c>
    </row>
    <row r="331" spans="1:37" ht="11.25">
      <c r="A331" s="29">
        <v>41962</v>
      </c>
      <c r="B331" s="130">
        <v>8</v>
      </c>
      <c r="C331" s="44">
        <v>7.8</v>
      </c>
      <c r="D331" s="154">
        <v>11</v>
      </c>
      <c r="E331" s="154">
        <v>6.5</v>
      </c>
      <c r="F331" s="119">
        <f t="shared" si="39"/>
        <v>8.75</v>
      </c>
      <c r="G331" s="119">
        <f t="shared" si="38"/>
        <v>97.15611874415589</v>
      </c>
      <c r="H331" s="112">
        <f t="shared" si="40"/>
        <v>7.576977835101884</v>
      </c>
      <c r="I331" s="153">
        <v>4.6</v>
      </c>
      <c r="J331" s="128">
        <v>7</v>
      </c>
      <c r="K331" s="128" t="s">
        <v>352</v>
      </c>
      <c r="L331" s="128">
        <v>2</v>
      </c>
      <c r="M331" s="128"/>
      <c r="N331" s="145">
        <v>13.6</v>
      </c>
      <c r="O331" s="128" t="s">
        <v>229</v>
      </c>
      <c r="P331" s="145">
        <v>0</v>
      </c>
      <c r="Q331" s="128"/>
      <c r="R331" s="128"/>
      <c r="S331" s="128">
        <v>1017.7</v>
      </c>
      <c r="T331" s="136" t="s">
        <v>497</v>
      </c>
      <c r="U331" s="127"/>
      <c r="V331" s="127"/>
      <c r="X331" s="90">
        <v>8.6</v>
      </c>
      <c r="Y331" s="90">
        <v>3.1</v>
      </c>
      <c r="AH331" s="94">
        <f t="shared" si="41"/>
        <v>10.722567515390086</v>
      </c>
      <c r="AI331" s="94">
        <f t="shared" si="42"/>
        <v>10.57743042767468</v>
      </c>
      <c r="AJ331" s="94">
        <f t="shared" si="43"/>
        <v>10.417630427674679</v>
      </c>
      <c r="AK331" s="94">
        <f t="shared" si="44"/>
        <v>7.576977835101884</v>
      </c>
    </row>
    <row r="332" spans="1:37" ht="11.25">
      <c r="A332" s="29">
        <v>41963</v>
      </c>
      <c r="B332" s="130">
        <v>5</v>
      </c>
      <c r="C332" s="44">
        <v>4.8</v>
      </c>
      <c r="D332" s="154">
        <v>9.9</v>
      </c>
      <c r="E332" s="154">
        <v>4</v>
      </c>
      <c r="F332" s="119">
        <f t="shared" si="39"/>
        <v>6.95</v>
      </c>
      <c r="G332" s="119">
        <f t="shared" si="38"/>
        <v>96.78052910806706</v>
      </c>
      <c r="H332" s="112">
        <f t="shared" si="40"/>
        <v>4.531867190013668</v>
      </c>
      <c r="I332" s="153">
        <v>1</v>
      </c>
      <c r="J332" s="237">
        <v>5</v>
      </c>
      <c r="K332" s="128" t="s">
        <v>490</v>
      </c>
      <c r="L332" s="128">
        <v>2</v>
      </c>
      <c r="M332" s="128"/>
      <c r="N332" s="145">
        <v>8.3</v>
      </c>
      <c r="O332" s="128" t="s">
        <v>490</v>
      </c>
      <c r="P332" s="145">
        <v>0</v>
      </c>
      <c r="Q332" s="128"/>
      <c r="R332" s="128"/>
      <c r="S332" s="128">
        <v>1025.7</v>
      </c>
      <c r="T332" s="136" t="s">
        <v>274</v>
      </c>
      <c r="U332" s="127"/>
      <c r="V332" s="127"/>
      <c r="X332" s="90">
        <v>8.5</v>
      </c>
      <c r="Y332" s="90">
        <v>3.2</v>
      </c>
      <c r="AH332" s="94">
        <f t="shared" si="41"/>
        <v>8.719685713352307</v>
      </c>
      <c r="AI332" s="94">
        <f t="shared" si="42"/>
        <v>8.598757969942895</v>
      </c>
      <c r="AJ332" s="94">
        <f t="shared" si="43"/>
        <v>8.438957969942894</v>
      </c>
      <c r="AK332" s="94">
        <f t="shared" si="44"/>
        <v>4.531867190013668</v>
      </c>
    </row>
    <row r="333" spans="1:37" ht="11.25">
      <c r="A333" s="29">
        <v>41964</v>
      </c>
      <c r="B333" s="130">
        <v>6.6</v>
      </c>
      <c r="C333" s="44">
        <v>6.1</v>
      </c>
      <c r="D333" s="154">
        <v>11.7</v>
      </c>
      <c r="E333" s="154">
        <v>4.2</v>
      </c>
      <c r="F333" s="119">
        <f t="shared" si="39"/>
        <v>7.949999999999999</v>
      </c>
      <c r="G333" s="119">
        <f t="shared" si="38"/>
        <v>92.50799630241166</v>
      </c>
      <c r="H333" s="112">
        <f t="shared" si="40"/>
        <v>5.474326201855406</v>
      </c>
      <c r="I333" s="153">
        <v>-0.6</v>
      </c>
      <c r="J333" s="128">
        <v>8</v>
      </c>
      <c r="K333" s="128" t="s">
        <v>490</v>
      </c>
      <c r="L333" s="128">
        <v>3</v>
      </c>
      <c r="M333" s="128"/>
      <c r="N333" s="145">
        <v>17.9</v>
      </c>
      <c r="O333" s="128" t="s">
        <v>352</v>
      </c>
      <c r="P333" s="145">
        <v>12.3</v>
      </c>
      <c r="Q333" s="128"/>
      <c r="R333" s="128"/>
      <c r="S333" s="128">
        <v>1019.1</v>
      </c>
      <c r="T333" s="136" t="s">
        <v>171</v>
      </c>
      <c r="U333" s="127"/>
      <c r="V333" s="127"/>
      <c r="X333" s="90">
        <v>8.3</v>
      </c>
      <c r="Y333" s="90">
        <v>3</v>
      </c>
      <c r="AH333" s="94">
        <f t="shared" si="41"/>
        <v>9.742402704808889</v>
      </c>
      <c r="AI333" s="94">
        <f t="shared" si="42"/>
        <v>9.41200153393066</v>
      </c>
      <c r="AJ333" s="94">
        <f t="shared" si="43"/>
        <v>9.01250153393066</v>
      </c>
      <c r="AK333" s="94">
        <f t="shared" si="44"/>
        <v>5.474326201855406</v>
      </c>
    </row>
    <row r="334" spans="1:37" ht="11.25">
      <c r="A334" s="29">
        <v>41965</v>
      </c>
      <c r="B334" s="130">
        <v>11.7</v>
      </c>
      <c r="C334" s="44">
        <v>11.5</v>
      </c>
      <c r="D334" s="154">
        <v>13.6</v>
      </c>
      <c r="E334" s="154">
        <v>6.6</v>
      </c>
      <c r="F334" s="119">
        <f t="shared" si="39"/>
        <v>10.1</v>
      </c>
      <c r="G334" s="119">
        <f t="shared" si="38"/>
        <v>97.52309440839304</v>
      </c>
      <c r="H334" s="112">
        <f t="shared" si="40"/>
        <v>11.321079224520485</v>
      </c>
      <c r="I334" s="153">
        <v>5.8</v>
      </c>
      <c r="J334" s="128">
        <v>8</v>
      </c>
      <c r="K334" s="128" t="s">
        <v>353</v>
      </c>
      <c r="L334" s="128">
        <v>2</v>
      </c>
      <c r="M334" s="128"/>
      <c r="N334" s="145">
        <v>9.7</v>
      </c>
      <c r="O334" s="128" t="s">
        <v>229</v>
      </c>
      <c r="P334" s="145">
        <v>6.9</v>
      </c>
      <c r="Q334" s="128"/>
      <c r="R334" s="128"/>
      <c r="S334" s="128">
        <v>1009.9</v>
      </c>
      <c r="T334" s="136" t="s">
        <v>492</v>
      </c>
      <c r="U334" s="127"/>
      <c r="V334" s="127"/>
      <c r="X334" s="90">
        <v>8.5</v>
      </c>
      <c r="Y334" s="90">
        <v>3</v>
      </c>
      <c r="AH334" s="94">
        <f t="shared" si="41"/>
        <v>13.743260220579202</v>
      </c>
      <c r="AI334" s="94">
        <f t="shared" si="42"/>
        <v>13.56265263970658</v>
      </c>
      <c r="AJ334" s="94">
        <f t="shared" si="43"/>
        <v>13.40285263970658</v>
      </c>
      <c r="AK334" s="94">
        <f t="shared" si="44"/>
        <v>11.321079224520485</v>
      </c>
    </row>
    <row r="335" spans="1:37" ht="11.25">
      <c r="A335" s="29">
        <v>41966</v>
      </c>
      <c r="B335" s="130">
        <v>7.3</v>
      </c>
      <c r="C335" s="44">
        <v>7.2</v>
      </c>
      <c r="D335" s="154">
        <v>7.7</v>
      </c>
      <c r="E335" s="154">
        <v>6.6</v>
      </c>
      <c r="F335" s="119">
        <f t="shared" si="39"/>
        <v>7.15</v>
      </c>
      <c r="G335" s="119">
        <f t="shared" si="38"/>
        <v>98.53569637118363</v>
      </c>
      <c r="H335" s="112">
        <f t="shared" si="40"/>
        <v>7.084755602763467</v>
      </c>
      <c r="I335" s="153">
        <v>2.1</v>
      </c>
      <c r="J335" s="128">
        <v>8</v>
      </c>
      <c r="K335" s="128" t="s">
        <v>15</v>
      </c>
      <c r="L335" s="128">
        <v>2</v>
      </c>
      <c r="M335" s="128"/>
      <c r="N335" s="145">
        <v>4.5</v>
      </c>
      <c r="O335" s="128" t="s">
        <v>16</v>
      </c>
      <c r="P335" s="145">
        <v>0.4</v>
      </c>
      <c r="Q335" s="128"/>
      <c r="R335" s="128"/>
      <c r="S335" s="128">
        <v>1017.3</v>
      </c>
      <c r="T335" s="136" t="s">
        <v>29</v>
      </c>
      <c r="U335" s="127"/>
      <c r="V335" s="127"/>
      <c r="X335" s="90">
        <v>8.7</v>
      </c>
      <c r="Y335" s="90">
        <v>3.1</v>
      </c>
      <c r="AH335" s="94">
        <f t="shared" si="41"/>
        <v>10.22213458915475</v>
      </c>
      <c r="AI335" s="94">
        <f t="shared" si="42"/>
        <v>10.152351501423265</v>
      </c>
      <c r="AJ335" s="94">
        <f t="shared" si="43"/>
        <v>10.072451501423265</v>
      </c>
      <c r="AK335" s="94">
        <f t="shared" si="44"/>
        <v>7.084755602763467</v>
      </c>
    </row>
    <row r="336" spans="1:37" ht="11.25">
      <c r="A336" s="29">
        <v>41967</v>
      </c>
      <c r="B336" s="130">
        <v>-0.1</v>
      </c>
      <c r="C336" s="44">
        <v>-0.2</v>
      </c>
      <c r="D336" s="154">
        <v>4.9</v>
      </c>
      <c r="E336" s="154">
        <v>-1.1</v>
      </c>
      <c r="F336" s="119">
        <f t="shared" si="39"/>
        <v>1.9000000000000001</v>
      </c>
      <c r="G336" s="119">
        <f t="shared" si="38"/>
        <v>98.08695068110246</v>
      </c>
      <c r="H336" s="112">
        <f t="shared" si="40"/>
        <v>-0.36510396701561276</v>
      </c>
      <c r="I336" s="153">
        <v>-4.6</v>
      </c>
      <c r="J336" s="128">
        <v>3</v>
      </c>
      <c r="K336" s="128" t="s">
        <v>352</v>
      </c>
      <c r="L336" s="128">
        <v>1</v>
      </c>
      <c r="M336" s="128"/>
      <c r="N336" s="145">
        <v>3.3</v>
      </c>
      <c r="O336" s="128" t="s">
        <v>15</v>
      </c>
      <c r="P336" s="145">
        <v>0</v>
      </c>
      <c r="Q336" s="128"/>
      <c r="R336" s="128"/>
      <c r="S336" s="128">
        <v>1026.2</v>
      </c>
      <c r="T336" s="136" t="s">
        <v>127</v>
      </c>
      <c r="U336" s="127"/>
      <c r="V336" s="127"/>
      <c r="X336" s="90">
        <v>8.7</v>
      </c>
      <c r="Y336" s="90">
        <v>3.1</v>
      </c>
      <c r="AH336" s="94">
        <f t="shared" si="41"/>
        <v>6.062732728763058</v>
      </c>
      <c r="AI336" s="94">
        <f t="shared" si="42"/>
        <v>6.0187496615888785</v>
      </c>
      <c r="AJ336" s="94">
        <f t="shared" si="43"/>
        <v>5.946749661588878</v>
      </c>
      <c r="AK336" s="94">
        <f t="shared" si="44"/>
        <v>-0.36510396701561276</v>
      </c>
    </row>
    <row r="337" spans="1:37" ht="11.25">
      <c r="A337" s="29">
        <v>41968</v>
      </c>
      <c r="B337" s="130">
        <v>-1.3</v>
      </c>
      <c r="C337" s="44">
        <v>-1.4</v>
      </c>
      <c r="D337" s="154">
        <v>6.8</v>
      </c>
      <c r="E337" s="154">
        <v>-1.9</v>
      </c>
      <c r="F337" s="119">
        <f t="shared" si="39"/>
        <v>2.45</v>
      </c>
      <c r="G337" s="119">
        <f t="shared" si="38"/>
        <v>97.9706776192276</v>
      </c>
      <c r="H337" s="112">
        <f t="shared" si="40"/>
        <v>-1.5785459524688927</v>
      </c>
      <c r="I337" s="153">
        <v>-4.7</v>
      </c>
      <c r="J337" s="279">
        <v>7</v>
      </c>
      <c r="K337" s="128" t="s">
        <v>328</v>
      </c>
      <c r="L337" s="128">
        <v>0</v>
      </c>
      <c r="M337" s="128"/>
      <c r="N337" s="145">
        <v>4</v>
      </c>
      <c r="O337" s="128" t="s">
        <v>351</v>
      </c>
      <c r="P337" s="145">
        <v>5.5</v>
      </c>
      <c r="Q337" s="128"/>
      <c r="R337" s="128"/>
      <c r="S337" s="128">
        <v>1024.6</v>
      </c>
      <c r="T337" s="136" t="s">
        <v>323</v>
      </c>
      <c r="U337" s="127"/>
      <c r="V337" s="127"/>
      <c r="X337" s="90">
        <v>8.5</v>
      </c>
      <c r="Y337" s="90">
        <v>3.1</v>
      </c>
      <c r="AH337" s="94">
        <f t="shared" si="41"/>
        <v>5.553248472803667</v>
      </c>
      <c r="AI337" s="94">
        <f t="shared" si="42"/>
        <v>5.512555158685161</v>
      </c>
      <c r="AJ337" s="94">
        <f t="shared" si="43"/>
        <v>5.440555158685161</v>
      </c>
      <c r="AK337" s="94">
        <f t="shared" si="44"/>
        <v>-1.5785459524688927</v>
      </c>
    </row>
    <row r="338" spans="1:37" ht="11.25">
      <c r="A338" s="29">
        <v>41969</v>
      </c>
      <c r="B338" s="130">
        <v>6.8</v>
      </c>
      <c r="C338" s="44">
        <v>6.7</v>
      </c>
      <c r="D338" s="154">
        <v>7.2</v>
      </c>
      <c r="E338" s="154">
        <v>-1.3</v>
      </c>
      <c r="F338" s="119">
        <f t="shared" si="39"/>
        <v>2.95</v>
      </c>
      <c r="G338" s="119">
        <f t="shared" si="38"/>
        <v>98.50564501982323</v>
      </c>
      <c r="H338" s="112">
        <f t="shared" si="40"/>
        <v>6.581199436970141</v>
      </c>
      <c r="I338" s="153">
        <v>4</v>
      </c>
      <c r="J338" s="128">
        <v>8</v>
      </c>
      <c r="K338" s="128" t="s">
        <v>352</v>
      </c>
      <c r="L338" s="128">
        <v>1</v>
      </c>
      <c r="M338" s="128"/>
      <c r="N338" s="145">
        <v>4.5</v>
      </c>
      <c r="O338" s="128" t="s">
        <v>490</v>
      </c>
      <c r="P338" s="145">
        <v>2.7</v>
      </c>
      <c r="Q338" s="128"/>
      <c r="R338" s="128"/>
      <c r="S338" s="128">
        <v>1012.5</v>
      </c>
      <c r="T338" s="136" t="s">
        <v>277</v>
      </c>
      <c r="U338" s="127"/>
      <c r="V338" s="127"/>
      <c r="X338" s="90">
        <v>8.2</v>
      </c>
      <c r="Y338" s="90">
        <v>2.9</v>
      </c>
      <c r="AH338" s="94">
        <f t="shared" si="41"/>
        <v>9.877400046010854</v>
      </c>
      <c r="AI338" s="94">
        <f t="shared" si="42"/>
        <v>9.809696626511307</v>
      </c>
      <c r="AJ338" s="94">
        <f t="shared" si="43"/>
        <v>9.729796626511307</v>
      </c>
      <c r="AK338" s="94">
        <f t="shared" si="44"/>
        <v>6.581199436970141</v>
      </c>
    </row>
    <row r="339" spans="1:37" ht="11.25">
      <c r="A339" s="29">
        <v>41970</v>
      </c>
      <c r="B339" s="130">
        <v>7.1</v>
      </c>
      <c r="C339" s="44">
        <v>7</v>
      </c>
      <c r="D339" s="154">
        <v>9.9</v>
      </c>
      <c r="E339" s="154">
        <v>6.8</v>
      </c>
      <c r="F339" s="119">
        <f t="shared" si="39"/>
        <v>8.35</v>
      </c>
      <c r="G339" s="119">
        <f t="shared" si="38"/>
        <v>98.52380327834655</v>
      </c>
      <c r="H339" s="112">
        <f t="shared" si="40"/>
        <v>6.883347996992231</v>
      </c>
      <c r="I339" s="153">
        <v>6.5</v>
      </c>
      <c r="J339" s="128">
        <v>8</v>
      </c>
      <c r="K339" s="128" t="s">
        <v>490</v>
      </c>
      <c r="L339" s="128">
        <v>1</v>
      </c>
      <c r="M339" s="128"/>
      <c r="N339" s="145">
        <v>8.3</v>
      </c>
      <c r="O339" s="128" t="s">
        <v>352</v>
      </c>
      <c r="P339" s="145">
        <v>0.1</v>
      </c>
      <c r="Q339" s="128"/>
      <c r="R339" s="128"/>
      <c r="S339" s="128">
        <v>1002.5</v>
      </c>
      <c r="T339" s="136" t="s">
        <v>330</v>
      </c>
      <c r="U339" s="127"/>
      <c r="V339" s="127"/>
      <c r="X339" s="90">
        <v>8.2</v>
      </c>
      <c r="Y339" s="90">
        <v>2.6</v>
      </c>
      <c r="AH339" s="94">
        <f t="shared" si="41"/>
        <v>10.082988668281233</v>
      </c>
      <c r="AI339" s="94">
        <f t="shared" si="42"/>
        <v>10.014043920115377</v>
      </c>
      <c r="AJ339" s="94">
        <f t="shared" si="43"/>
        <v>9.934143920115377</v>
      </c>
      <c r="AK339" s="94">
        <f t="shared" si="44"/>
        <v>6.883347996992231</v>
      </c>
    </row>
    <row r="340" spans="1:37" ht="11.25">
      <c r="A340" s="29">
        <v>41971</v>
      </c>
      <c r="B340" s="130">
        <v>9.7</v>
      </c>
      <c r="C340" s="44">
        <v>9.5</v>
      </c>
      <c r="D340" s="154">
        <v>10.5</v>
      </c>
      <c r="E340" s="154">
        <v>4.7</v>
      </c>
      <c r="F340" s="119">
        <f t="shared" si="39"/>
        <v>7.6</v>
      </c>
      <c r="G340" s="119">
        <f t="shared" si="38"/>
        <v>97.3362813430328</v>
      </c>
      <c r="H340" s="112">
        <f t="shared" si="40"/>
        <v>9.298634323340497</v>
      </c>
      <c r="I340" s="153">
        <v>0.1</v>
      </c>
      <c r="J340" s="128">
        <v>8</v>
      </c>
      <c r="K340" s="128" t="s">
        <v>351</v>
      </c>
      <c r="L340" s="128">
        <v>2</v>
      </c>
      <c r="M340" s="128"/>
      <c r="N340" s="145">
        <v>13.6</v>
      </c>
      <c r="O340" s="128" t="s">
        <v>490</v>
      </c>
      <c r="P340" s="145">
        <v>1.6</v>
      </c>
      <c r="Q340" s="128"/>
      <c r="R340" s="128"/>
      <c r="S340" s="128">
        <v>1000</v>
      </c>
      <c r="T340" s="136" t="s">
        <v>471</v>
      </c>
      <c r="U340" s="127"/>
      <c r="V340" s="127"/>
      <c r="X340" s="90">
        <v>8.1</v>
      </c>
      <c r="Y340" s="90">
        <v>2.7</v>
      </c>
      <c r="AH340" s="94">
        <f t="shared" si="41"/>
        <v>12.028809601738768</v>
      </c>
      <c r="AI340" s="94">
        <f t="shared" si="42"/>
        <v>11.868195956166188</v>
      </c>
      <c r="AJ340" s="94">
        <f t="shared" si="43"/>
        <v>11.70839595616619</v>
      </c>
      <c r="AK340" s="94">
        <f t="shared" si="44"/>
        <v>9.298634323340497</v>
      </c>
    </row>
    <row r="341" spans="1:37" ht="11.25">
      <c r="A341" s="29">
        <v>41972</v>
      </c>
      <c r="B341" s="130">
        <v>9.4</v>
      </c>
      <c r="C341" s="44">
        <v>9.3</v>
      </c>
      <c r="D341" s="154">
        <v>10.3</v>
      </c>
      <c r="E341" s="154">
        <v>9.4</v>
      </c>
      <c r="F341" s="119">
        <f t="shared" si="39"/>
        <v>9.850000000000001</v>
      </c>
      <c r="G341" s="119">
        <f t="shared" si="38"/>
        <v>98.65101754773792</v>
      </c>
      <c r="H341" s="112">
        <f t="shared" si="40"/>
        <v>9.198416443756628</v>
      </c>
      <c r="I341" s="153">
        <v>9.1</v>
      </c>
      <c r="J341" s="128">
        <v>8</v>
      </c>
      <c r="K341" s="128" t="s">
        <v>490</v>
      </c>
      <c r="L341" s="128">
        <v>2</v>
      </c>
      <c r="M341" s="128"/>
      <c r="N341" s="145">
        <v>8.9</v>
      </c>
      <c r="O341" s="128" t="s">
        <v>352</v>
      </c>
      <c r="P341" s="145">
        <v>0.3</v>
      </c>
      <c r="Q341" s="128"/>
      <c r="R341" s="128"/>
      <c r="S341" s="128">
        <v>1010.3</v>
      </c>
      <c r="T341" s="136" t="s">
        <v>481</v>
      </c>
      <c r="U341" s="127"/>
      <c r="V341" s="127"/>
      <c r="X341" s="90">
        <v>8</v>
      </c>
      <c r="Y341" s="90">
        <v>2.7</v>
      </c>
      <c r="AH341" s="94">
        <f t="shared" si="41"/>
        <v>11.78859945679543</v>
      </c>
      <c r="AI341" s="94">
        <f t="shared" si="42"/>
        <v>11.709473318755796</v>
      </c>
      <c r="AJ341" s="94">
        <f t="shared" si="43"/>
        <v>11.629573318755796</v>
      </c>
      <c r="AK341" s="94">
        <f t="shared" si="44"/>
        <v>9.198416443756628</v>
      </c>
    </row>
    <row r="342" spans="1:37" ht="12" thickBot="1">
      <c r="A342" s="167">
        <v>41973</v>
      </c>
      <c r="B342" s="220">
        <v>7.5</v>
      </c>
      <c r="C342" s="240">
        <v>7.3</v>
      </c>
      <c r="D342" s="221">
        <v>11.7</v>
      </c>
      <c r="E342" s="221">
        <v>6.8</v>
      </c>
      <c r="F342" s="170">
        <f t="shared" si="39"/>
        <v>9.25</v>
      </c>
      <c r="G342" s="170">
        <f t="shared" si="38"/>
        <v>97.09894309928566</v>
      </c>
      <c r="H342" s="171">
        <f t="shared" si="40"/>
        <v>7.070105964863231</v>
      </c>
      <c r="I342" s="222">
        <v>2</v>
      </c>
      <c r="J342" s="173">
        <v>2</v>
      </c>
      <c r="K342" s="173" t="s">
        <v>501</v>
      </c>
      <c r="L342" s="173">
        <v>1</v>
      </c>
      <c r="M342" s="173"/>
      <c r="N342" s="176">
        <v>13.6</v>
      </c>
      <c r="O342" s="173" t="s">
        <v>16</v>
      </c>
      <c r="P342" s="176">
        <v>0</v>
      </c>
      <c r="Q342" s="173"/>
      <c r="R342" s="173"/>
      <c r="S342" s="173">
        <v>1014.3</v>
      </c>
      <c r="T342" s="193" t="s">
        <v>480</v>
      </c>
      <c r="U342" s="175"/>
      <c r="V342" s="175"/>
      <c r="X342" s="90">
        <v>7.9</v>
      </c>
      <c r="Y342" s="90">
        <v>2.5</v>
      </c>
      <c r="AH342" s="94">
        <f t="shared" si="41"/>
        <v>10.362970252792357</v>
      </c>
      <c r="AI342" s="94">
        <f t="shared" si="42"/>
        <v>10.22213458915475</v>
      </c>
      <c r="AJ342" s="94">
        <f t="shared" si="43"/>
        <v>10.06233458915475</v>
      </c>
      <c r="AK342" s="94">
        <f t="shared" si="44"/>
        <v>7.070105964863231</v>
      </c>
    </row>
    <row r="343" spans="1:37" s="191" customFormat="1" ht="12" thickBot="1">
      <c r="A343" s="184">
        <v>41974</v>
      </c>
      <c r="B343" s="242">
        <v>7</v>
      </c>
      <c r="C343" s="277">
        <v>6.7</v>
      </c>
      <c r="D343" s="243">
        <v>7.3</v>
      </c>
      <c r="E343" s="243">
        <v>6.7</v>
      </c>
      <c r="F343" s="187">
        <f t="shared" si="39"/>
        <v>7</v>
      </c>
      <c r="G343" s="187">
        <f t="shared" si="38"/>
        <v>95.56575448294066</v>
      </c>
      <c r="H343" s="188">
        <f t="shared" si="40"/>
        <v>6.340994680137894</v>
      </c>
      <c r="I343" s="244">
        <v>5.2</v>
      </c>
      <c r="J343" s="194">
        <v>8</v>
      </c>
      <c r="K343" s="194" t="s">
        <v>352</v>
      </c>
      <c r="L343" s="194">
        <v>2</v>
      </c>
      <c r="M343" s="194"/>
      <c r="N343" s="245">
        <v>9.3</v>
      </c>
      <c r="O343" s="194" t="s">
        <v>351</v>
      </c>
      <c r="P343" s="245">
        <v>0</v>
      </c>
      <c r="Q343" s="194"/>
      <c r="R343" s="194"/>
      <c r="S343" s="194">
        <v>1015.4</v>
      </c>
      <c r="T343" s="246" t="s">
        <v>411</v>
      </c>
      <c r="U343" s="247"/>
      <c r="V343" s="247"/>
      <c r="X343" s="256">
        <v>8</v>
      </c>
      <c r="Y343" s="257">
        <v>3</v>
      </c>
      <c r="AH343" s="191">
        <f t="shared" si="41"/>
        <v>10.014043920115377</v>
      </c>
      <c r="AI343" s="191">
        <f t="shared" si="42"/>
        <v>9.809696626511307</v>
      </c>
      <c r="AJ343" s="191">
        <f t="shared" si="43"/>
        <v>9.569996626511308</v>
      </c>
      <c r="AK343" s="191">
        <f t="shared" si="44"/>
        <v>6.340994680137894</v>
      </c>
    </row>
    <row r="344" spans="1:37" ht="11.25">
      <c r="A344" s="179">
        <v>41975</v>
      </c>
      <c r="B344" s="197">
        <v>6.1</v>
      </c>
      <c r="C344" s="204">
        <v>5.3</v>
      </c>
      <c r="D344" s="202">
        <v>8</v>
      </c>
      <c r="E344" s="202">
        <v>5.8</v>
      </c>
      <c r="F344" s="119">
        <f t="shared" si="39"/>
        <v>6.9</v>
      </c>
      <c r="G344" s="119">
        <f t="shared" si="38"/>
        <v>87.81014044246034</v>
      </c>
      <c r="H344" s="112">
        <f t="shared" si="40"/>
        <v>4.2343031135072335</v>
      </c>
      <c r="I344" s="181">
        <v>5</v>
      </c>
      <c r="J344" s="180">
        <v>6</v>
      </c>
      <c r="K344" s="180" t="s">
        <v>350</v>
      </c>
      <c r="L344" s="180">
        <v>3</v>
      </c>
      <c r="M344" s="180"/>
      <c r="N344" s="182">
        <v>15</v>
      </c>
      <c r="O344" s="180" t="s">
        <v>501</v>
      </c>
      <c r="P344" s="182">
        <v>0</v>
      </c>
      <c r="Q344" s="180"/>
      <c r="R344" s="180"/>
      <c r="S344" s="180">
        <v>1020.3</v>
      </c>
      <c r="T344" s="183" t="s">
        <v>410</v>
      </c>
      <c r="U344" s="224"/>
      <c r="V344" s="224"/>
      <c r="X344" s="92">
        <v>7.9</v>
      </c>
      <c r="Y344" s="93">
        <v>2.5</v>
      </c>
      <c r="AH344" s="94">
        <f t="shared" si="41"/>
        <v>9.41200153393066</v>
      </c>
      <c r="AI344" s="94">
        <f t="shared" si="42"/>
        <v>8.903891765391034</v>
      </c>
      <c r="AJ344" s="94">
        <f t="shared" si="43"/>
        <v>8.264691765391033</v>
      </c>
      <c r="AK344" s="94">
        <f t="shared" si="44"/>
        <v>4.2343031135072335</v>
      </c>
    </row>
    <row r="345" spans="1:37" ht="11.25">
      <c r="A345" s="29">
        <v>41976</v>
      </c>
      <c r="B345" s="130">
        <v>-0.9</v>
      </c>
      <c r="C345" s="44">
        <v>-2.1</v>
      </c>
      <c r="D345" s="154">
        <v>7.4</v>
      </c>
      <c r="E345" s="154">
        <v>-1.9</v>
      </c>
      <c r="F345" s="119">
        <f t="shared" si="39"/>
        <v>2.75</v>
      </c>
      <c r="G345" s="119">
        <f t="shared" si="38"/>
        <v>76.43387509145138</v>
      </c>
      <c r="H345" s="112">
        <f t="shared" si="40"/>
        <v>-4.512194111505787</v>
      </c>
      <c r="I345" s="153">
        <v>-3.6</v>
      </c>
      <c r="J345" s="128">
        <v>1</v>
      </c>
      <c r="K345" s="128" t="s">
        <v>15</v>
      </c>
      <c r="L345" s="128">
        <v>2</v>
      </c>
      <c r="M345" s="128"/>
      <c r="N345" s="145">
        <v>6.9</v>
      </c>
      <c r="O345" s="128" t="s">
        <v>490</v>
      </c>
      <c r="P345" s="145">
        <v>0</v>
      </c>
      <c r="Q345" s="128"/>
      <c r="R345" s="128"/>
      <c r="S345" s="128">
        <v>1026.7</v>
      </c>
      <c r="T345" s="136" t="s">
        <v>409</v>
      </c>
      <c r="U345" s="127"/>
      <c r="V345" s="127"/>
      <c r="X345" s="92">
        <v>8</v>
      </c>
      <c r="Y345" s="93">
        <v>2.8</v>
      </c>
      <c r="AH345" s="94">
        <f t="shared" si="41"/>
        <v>5.718694631908273</v>
      </c>
      <c r="AI345" s="94">
        <f t="shared" si="42"/>
        <v>5.235019911814305</v>
      </c>
      <c r="AJ345" s="94">
        <f t="shared" si="43"/>
        <v>4.371019911814305</v>
      </c>
      <c r="AK345" s="94">
        <f t="shared" si="44"/>
        <v>-4.512194111505787</v>
      </c>
    </row>
    <row r="346" spans="1:37" ht="11.25">
      <c r="A346" s="29">
        <v>41977</v>
      </c>
      <c r="B346" s="130">
        <v>3.8</v>
      </c>
      <c r="C346" s="44">
        <v>3.5</v>
      </c>
      <c r="D346" s="154">
        <v>5.1</v>
      </c>
      <c r="E346" s="154">
        <v>-0.9</v>
      </c>
      <c r="F346" s="119">
        <f t="shared" si="39"/>
        <v>2.0999999999999996</v>
      </c>
      <c r="G346" s="119">
        <f t="shared" si="38"/>
        <v>94.91553575862608</v>
      </c>
      <c r="H346" s="112">
        <f t="shared" si="40"/>
        <v>3.0616635746502765</v>
      </c>
      <c r="I346" s="153">
        <v>-3.5</v>
      </c>
      <c r="J346" s="128">
        <v>7</v>
      </c>
      <c r="K346" s="128" t="s">
        <v>352</v>
      </c>
      <c r="L346" s="128">
        <v>1</v>
      </c>
      <c r="M346" s="128"/>
      <c r="N346" s="145">
        <v>7.1</v>
      </c>
      <c r="O346" s="128" t="s">
        <v>490</v>
      </c>
      <c r="P346" s="145">
        <v>0.4</v>
      </c>
      <c r="Q346" s="128"/>
      <c r="R346" s="128"/>
      <c r="S346" s="128">
        <v>1016.2</v>
      </c>
      <c r="T346" s="136" t="s">
        <v>408</v>
      </c>
      <c r="U346" s="127"/>
      <c r="V346" s="127"/>
      <c r="X346" s="92">
        <v>7.8</v>
      </c>
      <c r="Y346" s="93">
        <v>2.8</v>
      </c>
      <c r="AH346" s="94">
        <f t="shared" si="41"/>
        <v>8.016048052675158</v>
      </c>
      <c r="AI346" s="94">
        <f t="shared" si="42"/>
        <v>7.848174955865539</v>
      </c>
      <c r="AJ346" s="94">
        <f t="shared" si="43"/>
        <v>7.608474955865539</v>
      </c>
      <c r="AK346" s="94">
        <f t="shared" si="44"/>
        <v>3.0616635746502765</v>
      </c>
    </row>
    <row r="347" spans="1:37" ht="11.25">
      <c r="A347" s="29">
        <v>41978</v>
      </c>
      <c r="B347" s="130">
        <v>1.8</v>
      </c>
      <c r="C347" s="44">
        <v>1.7</v>
      </c>
      <c r="D347" s="154">
        <v>7.1</v>
      </c>
      <c r="E347" s="154">
        <v>0</v>
      </c>
      <c r="F347" s="119">
        <f t="shared" si="39"/>
        <v>3.55</v>
      </c>
      <c r="G347" s="119">
        <f t="shared" si="38"/>
        <v>98.13696057076318</v>
      </c>
      <c r="H347" s="112">
        <f t="shared" si="40"/>
        <v>1.5377645355055654</v>
      </c>
      <c r="I347" s="153">
        <v>-2.5</v>
      </c>
      <c r="J347" s="128">
        <v>8</v>
      </c>
      <c r="K347" s="128" t="s">
        <v>422</v>
      </c>
      <c r="L347" s="128">
        <v>1</v>
      </c>
      <c r="M347" s="128"/>
      <c r="N347" s="145">
        <v>16.3</v>
      </c>
      <c r="O347" s="128" t="s">
        <v>15</v>
      </c>
      <c r="P347" s="145">
        <v>0.2</v>
      </c>
      <c r="Q347" s="128"/>
      <c r="R347" s="128"/>
      <c r="S347" s="128">
        <v>1017.2</v>
      </c>
      <c r="T347" s="136" t="s">
        <v>189</v>
      </c>
      <c r="U347" s="127"/>
      <c r="V347" s="127"/>
      <c r="X347" s="92">
        <v>7.8</v>
      </c>
      <c r="Y347" s="93">
        <v>2.6</v>
      </c>
      <c r="AH347" s="94">
        <f t="shared" si="41"/>
        <v>6.954247317684119</v>
      </c>
      <c r="AI347" s="94">
        <f t="shared" si="42"/>
        <v>6.90458694814902</v>
      </c>
      <c r="AJ347" s="94">
        <f t="shared" si="43"/>
        <v>6.8246869481490195</v>
      </c>
      <c r="AK347" s="94">
        <f t="shared" si="44"/>
        <v>1.5377645355055654</v>
      </c>
    </row>
    <row r="348" spans="1:37" ht="11.25">
      <c r="A348" s="29">
        <v>41979</v>
      </c>
      <c r="B348" s="130">
        <v>-3.1</v>
      </c>
      <c r="C348" s="44">
        <v>-4.2</v>
      </c>
      <c r="D348" s="154">
        <v>9</v>
      </c>
      <c r="E348" s="154">
        <v>-3.5</v>
      </c>
      <c r="F348" s="119">
        <f t="shared" si="39"/>
        <v>2.75</v>
      </c>
      <c r="G348" s="119">
        <f t="shared" si="38"/>
        <v>75.78560296443193</v>
      </c>
      <c r="H348" s="112">
        <f t="shared" si="40"/>
        <v>-6.756900940598045</v>
      </c>
      <c r="I348" s="153">
        <v>-6</v>
      </c>
      <c r="J348" s="128">
        <v>0</v>
      </c>
      <c r="K348" s="128" t="s">
        <v>328</v>
      </c>
      <c r="L348" s="128">
        <v>0</v>
      </c>
      <c r="M348" s="128"/>
      <c r="N348" s="145">
        <v>12.8</v>
      </c>
      <c r="O348" s="128" t="s">
        <v>354</v>
      </c>
      <c r="P348" s="145">
        <v>2</v>
      </c>
      <c r="Q348" s="128"/>
      <c r="R348" s="128"/>
      <c r="S348" s="128">
        <v>1026.8</v>
      </c>
      <c r="T348" s="136" t="s">
        <v>322</v>
      </c>
      <c r="U348" s="127"/>
      <c r="V348" s="127"/>
      <c r="X348" s="92">
        <v>7</v>
      </c>
      <c r="Y348" s="93">
        <v>2</v>
      </c>
      <c r="AH348" s="94">
        <f t="shared" si="41"/>
        <v>4.860018610434573</v>
      </c>
      <c r="AI348" s="94">
        <f t="shared" si="42"/>
        <v>4.475194408101448</v>
      </c>
      <c r="AJ348" s="94">
        <f t="shared" si="43"/>
        <v>3.6831944081014476</v>
      </c>
      <c r="AK348" s="94">
        <f t="shared" si="44"/>
        <v>-6.756900940598045</v>
      </c>
    </row>
    <row r="349" spans="1:37" ht="11.25">
      <c r="A349" s="29">
        <v>41980</v>
      </c>
      <c r="B349" s="130">
        <v>8.4</v>
      </c>
      <c r="C349" s="44">
        <v>8</v>
      </c>
      <c r="D349" s="154">
        <v>8.4</v>
      </c>
      <c r="E349" s="154">
        <v>-3.1</v>
      </c>
      <c r="F349" s="119">
        <f t="shared" si="39"/>
        <v>2.6500000000000004</v>
      </c>
      <c r="G349" s="119">
        <f t="shared" si="38"/>
        <v>94.41694340276472</v>
      </c>
      <c r="H349" s="112">
        <f t="shared" si="40"/>
        <v>7.556363080289604</v>
      </c>
      <c r="I349" s="153">
        <v>-0.5</v>
      </c>
      <c r="J349" s="128">
        <v>6</v>
      </c>
      <c r="K349" s="128" t="s">
        <v>15</v>
      </c>
      <c r="L349" s="206" t="s">
        <v>431</v>
      </c>
      <c r="M349" s="128"/>
      <c r="N349" s="145">
        <v>23.3</v>
      </c>
      <c r="O349" s="128" t="s">
        <v>15</v>
      </c>
      <c r="P349" s="145">
        <v>1.2</v>
      </c>
      <c r="Q349" s="128"/>
      <c r="R349" s="128"/>
      <c r="S349" s="128">
        <v>1012.2</v>
      </c>
      <c r="T349" s="136" t="s">
        <v>432</v>
      </c>
      <c r="U349" s="127"/>
      <c r="V349" s="127"/>
      <c r="X349" s="92">
        <v>7.5</v>
      </c>
      <c r="Y349" s="93">
        <v>2</v>
      </c>
      <c r="AH349" s="94">
        <f t="shared" si="41"/>
        <v>11.018115118398828</v>
      </c>
      <c r="AI349" s="94">
        <f t="shared" si="42"/>
        <v>10.722567515390086</v>
      </c>
      <c r="AJ349" s="94">
        <f t="shared" si="43"/>
        <v>10.402967515390085</v>
      </c>
      <c r="AK349" s="94">
        <f t="shared" si="44"/>
        <v>7.556363080289604</v>
      </c>
    </row>
    <row r="350" spans="1:37" ht="11.25">
      <c r="A350" s="29">
        <v>41981</v>
      </c>
      <c r="B350" s="130">
        <v>1</v>
      </c>
      <c r="C350" s="44">
        <v>0.8</v>
      </c>
      <c r="D350" s="154">
        <v>5.2</v>
      </c>
      <c r="E350" s="154">
        <v>-0.3</v>
      </c>
      <c r="F350" s="119">
        <f t="shared" si="39"/>
        <v>2.45</v>
      </c>
      <c r="G350" s="119">
        <f t="shared" si="38"/>
        <v>96.13298961432484</v>
      </c>
      <c r="H350" s="112">
        <f t="shared" si="40"/>
        <v>0.4543711719649509</v>
      </c>
      <c r="I350" s="153">
        <v>-2</v>
      </c>
      <c r="J350" s="128">
        <v>6</v>
      </c>
      <c r="K350" s="128" t="s">
        <v>16</v>
      </c>
      <c r="L350" s="128">
        <v>2</v>
      </c>
      <c r="M350" s="128"/>
      <c r="N350" s="145">
        <v>20.9</v>
      </c>
      <c r="O350" s="128" t="s">
        <v>15</v>
      </c>
      <c r="P350" s="217">
        <v>0.2</v>
      </c>
      <c r="Q350" s="128"/>
      <c r="R350" s="128"/>
      <c r="S350" s="128">
        <v>1013.9</v>
      </c>
      <c r="T350" s="136" t="s">
        <v>46</v>
      </c>
      <c r="U350" s="127"/>
      <c r="V350" s="127"/>
      <c r="X350" s="92">
        <v>7.3</v>
      </c>
      <c r="Y350" s="93">
        <v>1.9</v>
      </c>
      <c r="AH350" s="94">
        <f t="shared" si="41"/>
        <v>6.565655306052358</v>
      </c>
      <c r="AI350" s="94">
        <f t="shared" si="42"/>
        <v>6.471560733479681</v>
      </c>
      <c r="AJ350" s="94">
        <f t="shared" si="43"/>
        <v>6.311760733479681</v>
      </c>
      <c r="AK350" s="94">
        <f t="shared" si="44"/>
        <v>0.4543711719649509</v>
      </c>
    </row>
    <row r="351" spans="1:37" ht="11.25">
      <c r="A351" s="29">
        <v>41982</v>
      </c>
      <c r="B351" s="130">
        <v>0.5</v>
      </c>
      <c r="C351" s="44">
        <v>0.1</v>
      </c>
      <c r="D351" s="154">
        <v>10.4</v>
      </c>
      <c r="E351" s="154">
        <v>-1.9</v>
      </c>
      <c r="F351" s="119">
        <f t="shared" si="39"/>
        <v>4.25</v>
      </c>
      <c r="G351" s="119">
        <f t="shared" si="38"/>
        <v>92.09333302486414</v>
      </c>
      <c r="H351" s="112">
        <f t="shared" si="40"/>
        <v>-0.6320414053431288</v>
      </c>
      <c r="I351" s="153">
        <v>-4.9</v>
      </c>
      <c r="J351" s="128">
        <v>7</v>
      </c>
      <c r="K351" s="128" t="s">
        <v>354</v>
      </c>
      <c r="L351" s="206" t="s">
        <v>321</v>
      </c>
      <c r="M351" s="128"/>
      <c r="N351" s="145">
        <v>27.1</v>
      </c>
      <c r="O351" s="128" t="s">
        <v>422</v>
      </c>
      <c r="P351" s="145">
        <v>2.1</v>
      </c>
      <c r="Q351" s="128"/>
      <c r="R351" s="128"/>
      <c r="S351" s="128">
        <v>1022.2</v>
      </c>
      <c r="T351" s="136" t="s">
        <v>416</v>
      </c>
      <c r="U351" s="127"/>
      <c r="V351" s="127"/>
      <c r="X351" s="92">
        <v>7</v>
      </c>
      <c r="Y351" s="93">
        <v>1.9</v>
      </c>
      <c r="AH351" s="94">
        <f t="shared" si="41"/>
        <v>6.332654997374652</v>
      </c>
      <c r="AI351" s="94">
        <f t="shared" si="42"/>
        <v>6.1515530560479394</v>
      </c>
      <c r="AJ351" s="94">
        <f t="shared" si="43"/>
        <v>5.831953056047939</v>
      </c>
      <c r="AK351" s="94">
        <f t="shared" si="44"/>
        <v>-0.6320414053431288</v>
      </c>
    </row>
    <row r="352" spans="1:37" ht="11.25">
      <c r="A352" s="29">
        <v>41983</v>
      </c>
      <c r="B352" s="130">
        <v>4</v>
      </c>
      <c r="C352" s="44">
        <v>3.8</v>
      </c>
      <c r="D352" s="154">
        <v>7.5</v>
      </c>
      <c r="E352" s="154">
        <v>0.5</v>
      </c>
      <c r="F352" s="119">
        <f t="shared" si="39"/>
        <v>4</v>
      </c>
      <c r="G352" s="119">
        <f t="shared" si="38"/>
        <v>96.63617391143741</v>
      </c>
      <c r="H352" s="112">
        <f t="shared" si="40"/>
        <v>3.5145562695954413</v>
      </c>
      <c r="I352" s="153">
        <v>-0.1</v>
      </c>
      <c r="J352" s="128">
        <v>0</v>
      </c>
      <c r="K352" s="128" t="s">
        <v>15</v>
      </c>
      <c r="L352" s="128">
        <v>4</v>
      </c>
      <c r="M352" s="128"/>
      <c r="N352" s="145">
        <v>33.8</v>
      </c>
      <c r="O352" s="128" t="s">
        <v>309</v>
      </c>
      <c r="P352" s="145">
        <v>0.6</v>
      </c>
      <c r="Q352" s="128"/>
      <c r="R352" s="128"/>
      <c r="S352" s="128">
        <v>1013.1</v>
      </c>
      <c r="T352" s="136" t="s">
        <v>67</v>
      </c>
      <c r="U352" s="127"/>
      <c r="V352" s="127"/>
      <c r="X352" s="93">
        <v>7</v>
      </c>
      <c r="Y352" s="93">
        <v>1.9</v>
      </c>
      <c r="AH352" s="94">
        <f t="shared" si="41"/>
        <v>8.129717614725772</v>
      </c>
      <c r="AI352" s="94">
        <f t="shared" si="42"/>
        <v>8.016048052675158</v>
      </c>
      <c r="AJ352" s="94">
        <f t="shared" si="43"/>
        <v>7.8562480526751575</v>
      </c>
      <c r="AK352" s="94">
        <f t="shared" si="44"/>
        <v>3.5145562695954413</v>
      </c>
    </row>
    <row r="353" spans="1:37" ht="11.25">
      <c r="A353" s="29">
        <v>41984</v>
      </c>
      <c r="B353" s="130">
        <v>3.9</v>
      </c>
      <c r="C353" s="44">
        <v>3</v>
      </c>
      <c r="D353" s="154">
        <v>6.2</v>
      </c>
      <c r="E353" s="154">
        <v>3.3</v>
      </c>
      <c r="F353" s="119">
        <f t="shared" si="39"/>
        <v>4.75</v>
      </c>
      <c r="G353" s="119">
        <f t="shared" si="38"/>
        <v>84.93036895898183</v>
      </c>
      <c r="H353" s="112">
        <f t="shared" si="40"/>
        <v>1.6019083230942084</v>
      </c>
      <c r="I353" s="153">
        <v>2.1</v>
      </c>
      <c r="J353" s="128">
        <v>3</v>
      </c>
      <c r="K353" s="128" t="s">
        <v>15</v>
      </c>
      <c r="L353" s="128">
        <v>4</v>
      </c>
      <c r="M353" s="128"/>
      <c r="N353" s="145">
        <v>31.2</v>
      </c>
      <c r="O353" s="128" t="s">
        <v>15</v>
      </c>
      <c r="P353" s="145">
        <v>17.1</v>
      </c>
      <c r="Q353" s="128"/>
      <c r="R353" s="128"/>
      <c r="S353" s="128">
        <v>1005.6</v>
      </c>
      <c r="T353" s="136" t="s">
        <v>442</v>
      </c>
      <c r="U353" s="127"/>
      <c r="V353" s="127"/>
      <c r="X353" s="93">
        <v>7</v>
      </c>
      <c r="Y353" s="93">
        <v>1.9</v>
      </c>
      <c r="AH353" s="94">
        <f t="shared" si="41"/>
        <v>8.072706165126084</v>
      </c>
      <c r="AI353" s="94">
        <f t="shared" si="42"/>
        <v>7.575279131016056</v>
      </c>
      <c r="AJ353" s="94">
        <f t="shared" si="43"/>
        <v>6.856179131016056</v>
      </c>
      <c r="AK353" s="94">
        <f t="shared" si="44"/>
        <v>1.6019083230942084</v>
      </c>
    </row>
    <row r="354" spans="1:37" ht="11.25">
      <c r="A354" s="29">
        <v>41985</v>
      </c>
      <c r="B354" s="130">
        <v>4.3</v>
      </c>
      <c r="C354" s="44">
        <v>4.2</v>
      </c>
      <c r="D354" s="154">
        <v>4.3</v>
      </c>
      <c r="E354" s="154">
        <v>3.9</v>
      </c>
      <c r="F354" s="119">
        <f t="shared" si="39"/>
        <v>4.1</v>
      </c>
      <c r="G354" s="119">
        <f t="shared" si="38"/>
        <v>98.33813500623953</v>
      </c>
      <c r="H354" s="112">
        <f t="shared" si="40"/>
        <v>4.061416648705455</v>
      </c>
      <c r="I354" s="153">
        <v>2.7</v>
      </c>
      <c r="J354" s="128">
        <v>8</v>
      </c>
      <c r="K354" s="128" t="s">
        <v>16</v>
      </c>
      <c r="L354" s="128">
        <v>3</v>
      </c>
      <c r="M354" s="128"/>
      <c r="N354" s="145">
        <v>19.2</v>
      </c>
      <c r="O354" s="128" t="s">
        <v>15</v>
      </c>
      <c r="P354" s="145">
        <v>0</v>
      </c>
      <c r="Q354" s="128"/>
      <c r="R354" s="128"/>
      <c r="S354" s="128">
        <v>992.4</v>
      </c>
      <c r="T354" s="136" t="s">
        <v>180</v>
      </c>
      <c r="U354" s="127"/>
      <c r="V354" s="127"/>
      <c r="X354" s="93">
        <v>7.1</v>
      </c>
      <c r="Y354" s="93">
        <v>1.9</v>
      </c>
      <c r="AH354" s="94">
        <f t="shared" si="41"/>
        <v>8.302890934011156</v>
      </c>
      <c r="AI354" s="94">
        <f t="shared" si="42"/>
        <v>8.244808096108713</v>
      </c>
      <c r="AJ354" s="94">
        <f t="shared" si="43"/>
        <v>8.164908096108713</v>
      </c>
      <c r="AK354" s="94">
        <f t="shared" si="44"/>
        <v>4.061416648705455</v>
      </c>
    </row>
    <row r="355" spans="1:37" ht="11.25">
      <c r="A355" s="29">
        <v>41986</v>
      </c>
      <c r="B355" s="130">
        <v>-2.6</v>
      </c>
      <c r="C355" s="44">
        <v>-2.9</v>
      </c>
      <c r="D355" s="154">
        <v>4.9</v>
      </c>
      <c r="E355" s="154">
        <v>-3.1</v>
      </c>
      <c r="F355" s="119">
        <f t="shared" si="39"/>
        <v>0.9000000000000001</v>
      </c>
      <c r="G355" s="119">
        <f t="shared" si="38"/>
        <v>93.51011604906296</v>
      </c>
      <c r="H355" s="112">
        <f t="shared" si="40"/>
        <v>-3.4993279910628963</v>
      </c>
      <c r="I355" s="153">
        <v>-6.1</v>
      </c>
      <c r="J355" s="279">
        <v>0</v>
      </c>
      <c r="K355" s="128" t="s">
        <v>15</v>
      </c>
      <c r="L355" s="128">
        <v>1</v>
      </c>
      <c r="M355" s="128"/>
      <c r="N355" s="145">
        <v>11</v>
      </c>
      <c r="O355" s="128" t="s">
        <v>15</v>
      </c>
      <c r="P355" s="145">
        <v>0.2</v>
      </c>
      <c r="Q355" s="128"/>
      <c r="R355" s="128"/>
      <c r="S355" s="128">
        <v>1010.8</v>
      </c>
      <c r="T355" s="136" t="s">
        <v>42</v>
      </c>
      <c r="U355" s="127"/>
      <c r="V355" s="127"/>
      <c r="X355" s="93">
        <v>7.3</v>
      </c>
      <c r="Y355" s="93">
        <v>2.1</v>
      </c>
      <c r="AH355" s="94">
        <f t="shared" si="41"/>
        <v>5.044432006440369</v>
      </c>
      <c r="AI355" s="94">
        <f t="shared" si="42"/>
        <v>4.933054223238464</v>
      </c>
      <c r="AJ355" s="94">
        <f t="shared" si="43"/>
        <v>4.717054223238464</v>
      </c>
      <c r="AK355" s="94">
        <f t="shared" si="44"/>
        <v>-3.4993279910628963</v>
      </c>
    </row>
    <row r="356" spans="1:37" ht="11.25">
      <c r="A356" s="29">
        <v>41987</v>
      </c>
      <c r="B356" s="130">
        <v>3.9</v>
      </c>
      <c r="C356" s="44">
        <v>3.5</v>
      </c>
      <c r="D356" s="154">
        <v>7.9</v>
      </c>
      <c r="E356" s="154">
        <v>-2.6</v>
      </c>
      <c r="F356" s="119">
        <f t="shared" si="39"/>
        <v>2.6500000000000004</v>
      </c>
      <c r="G356" s="119">
        <f t="shared" si="38"/>
        <v>93.25961829737864</v>
      </c>
      <c r="H356" s="112">
        <f t="shared" si="40"/>
        <v>2.91283825534975</v>
      </c>
      <c r="I356" s="153">
        <v>-4.7</v>
      </c>
      <c r="J356" s="128">
        <v>7</v>
      </c>
      <c r="K356" s="128" t="s">
        <v>354</v>
      </c>
      <c r="L356" s="128">
        <v>3</v>
      </c>
      <c r="M356" s="128"/>
      <c r="N356" s="145">
        <v>23.3</v>
      </c>
      <c r="O356" s="128" t="s">
        <v>422</v>
      </c>
      <c r="P356" s="145">
        <v>1.3</v>
      </c>
      <c r="Q356" s="128"/>
      <c r="R356" s="128"/>
      <c r="S356" s="128">
        <v>1008.6</v>
      </c>
      <c r="T356" s="136" t="s">
        <v>370</v>
      </c>
      <c r="U356" s="127"/>
      <c r="V356" s="127"/>
      <c r="X356" s="93">
        <v>7.3</v>
      </c>
      <c r="Y356" s="93">
        <v>2.1</v>
      </c>
      <c r="AH356" s="94">
        <f t="shared" si="41"/>
        <v>8.072706165126084</v>
      </c>
      <c r="AI356" s="94">
        <f t="shared" si="42"/>
        <v>7.848174955865539</v>
      </c>
      <c r="AJ356" s="94">
        <f t="shared" si="43"/>
        <v>7.528574955865539</v>
      </c>
      <c r="AK356" s="94">
        <f t="shared" si="44"/>
        <v>2.91283825534975</v>
      </c>
    </row>
    <row r="357" spans="1:37" ht="11.25">
      <c r="A357" s="29">
        <v>41988</v>
      </c>
      <c r="B357" s="130">
        <v>3.4</v>
      </c>
      <c r="C357" s="44">
        <v>3.2</v>
      </c>
      <c r="D357" s="154">
        <v>7.3</v>
      </c>
      <c r="E357" s="154">
        <v>3.1</v>
      </c>
      <c r="F357" s="119">
        <f t="shared" si="39"/>
        <v>5.2</v>
      </c>
      <c r="G357" s="119">
        <f t="shared" si="38"/>
        <v>96.54433608054366</v>
      </c>
      <c r="H357" s="112">
        <f t="shared" si="40"/>
        <v>2.903552980158493</v>
      </c>
      <c r="I357" s="153">
        <v>1.3</v>
      </c>
      <c r="J357" s="128">
        <v>6</v>
      </c>
      <c r="K357" s="128" t="s">
        <v>422</v>
      </c>
      <c r="L357" s="128">
        <v>2</v>
      </c>
      <c r="M357" s="128"/>
      <c r="N357" s="145">
        <v>17.9</v>
      </c>
      <c r="O357" s="128" t="s">
        <v>355</v>
      </c>
      <c r="P357" s="145">
        <v>1.3</v>
      </c>
      <c r="Q357" s="128"/>
      <c r="R357" s="128"/>
      <c r="S357" s="128">
        <v>1010.5</v>
      </c>
      <c r="T357" s="136" t="s">
        <v>455</v>
      </c>
      <c r="U357" s="127"/>
      <c r="V357" s="127"/>
      <c r="X357" s="93">
        <v>7.1</v>
      </c>
      <c r="Y357" s="93">
        <v>2.1</v>
      </c>
      <c r="AH357" s="94">
        <f t="shared" si="41"/>
        <v>7.792911450727639</v>
      </c>
      <c r="AI357" s="94">
        <f t="shared" si="42"/>
        <v>7.683414621449662</v>
      </c>
      <c r="AJ357" s="94">
        <f t="shared" si="43"/>
        <v>7.523614621449663</v>
      </c>
      <c r="AK357" s="94">
        <f t="shared" si="44"/>
        <v>2.903552980158493</v>
      </c>
    </row>
    <row r="358" spans="1:37" ht="11.25">
      <c r="A358" s="29">
        <v>41989</v>
      </c>
      <c r="B358" s="130">
        <v>3.4</v>
      </c>
      <c r="C358" s="44">
        <v>3.1</v>
      </c>
      <c r="D358" s="154">
        <v>10</v>
      </c>
      <c r="E358" s="154">
        <v>-0.4</v>
      </c>
      <c r="F358" s="119">
        <f t="shared" si="39"/>
        <v>4.8</v>
      </c>
      <c r="G358" s="119">
        <f t="shared" si="38"/>
        <v>94.82306669648648</v>
      </c>
      <c r="H358" s="112">
        <f t="shared" si="40"/>
        <v>2.650387400306464</v>
      </c>
      <c r="I358" s="153">
        <v>-3.2</v>
      </c>
      <c r="J358" s="128">
        <v>5</v>
      </c>
      <c r="K358" s="128" t="s">
        <v>16</v>
      </c>
      <c r="L358" s="206" t="s">
        <v>321</v>
      </c>
      <c r="M358" s="128"/>
      <c r="N358" s="145">
        <v>19.2</v>
      </c>
      <c r="O358" s="128" t="s">
        <v>422</v>
      </c>
      <c r="P358" s="145">
        <v>11.4</v>
      </c>
      <c r="Q358" s="128"/>
      <c r="R358" s="128"/>
      <c r="S358" s="128">
        <v>1014.1</v>
      </c>
      <c r="T358" s="136" t="s">
        <v>296</v>
      </c>
      <c r="U358" s="127"/>
      <c r="V358" s="127"/>
      <c r="X358" s="93">
        <v>7.2</v>
      </c>
      <c r="Y358" s="93">
        <v>2</v>
      </c>
      <c r="AH358" s="94">
        <f t="shared" si="41"/>
        <v>7.792911450727639</v>
      </c>
      <c r="AI358" s="94">
        <f t="shared" si="42"/>
        <v>7.629177622521602</v>
      </c>
      <c r="AJ358" s="94">
        <f t="shared" si="43"/>
        <v>7.389477622521602</v>
      </c>
      <c r="AK358" s="94">
        <f t="shared" si="44"/>
        <v>2.650387400306464</v>
      </c>
    </row>
    <row r="359" spans="1:37" ht="11.25">
      <c r="A359" s="29">
        <v>41990</v>
      </c>
      <c r="B359" s="130">
        <v>10</v>
      </c>
      <c r="C359" s="44">
        <v>9.8</v>
      </c>
      <c r="D359" s="154">
        <v>12.7</v>
      </c>
      <c r="E359" s="154">
        <v>3.4</v>
      </c>
      <c r="F359" s="119">
        <f t="shared" si="39"/>
        <v>8.049999999999999</v>
      </c>
      <c r="G359" s="119">
        <f t="shared" si="38"/>
        <v>97.36594245896542</v>
      </c>
      <c r="H359" s="112">
        <f t="shared" si="40"/>
        <v>9.602199368311652</v>
      </c>
      <c r="I359" s="153">
        <v>2</v>
      </c>
      <c r="J359" s="128">
        <v>5</v>
      </c>
      <c r="K359" s="128" t="s">
        <v>15</v>
      </c>
      <c r="L359" s="128">
        <v>3</v>
      </c>
      <c r="M359" s="128"/>
      <c r="N359" s="145">
        <v>19.2</v>
      </c>
      <c r="O359" s="128" t="s">
        <v>15</v>
      </c>
      <c r="P359" s="145">
        <v>0.9</v>
      </c>
      <c r="Q359" s="128"/>
      <c r="R359" s="128"/>
      <c r="S359" s="128">
        <v>1002.6</v>
      </c>
      <c r="T359" s="136" t="s">
        <v>407</v>
      </c>
      <c r="U359" s="127"/>
      <c r="V359" s="127"/>
      <c r="X359" s="93">
        <v>7</v>
      </c>
      <c r="Y359" s="93">
        <v>2.3</v>
      </c>
      <c r="AH359" s="94">
        <f t="shared" si="41"/>
        <v>12.273317807277772</v>
      </c>
      <c r="AI359" s="94">
        <f t="shared" si="42"/>
        <v>12.109831554040031</v>
      </c>
      <c r="AJ359" s="94">
        <f t="shared" si="43"/>
        <v>11.950031554040033</v>
      </c>
      <c r="AK359" s="94">
        <f t="shared" si="44"/>
        <v>9.602199368311652</v>
      </c>
    </row>
    <row r="360" spans="1:37" ht="11.25">
      <c r="A360" s="29">
        <v>41991</v>
      </c>
      <c r="B360" s="130">
        <v>11.6</v>
      </c>
      <c r="C360" s="44">
        <v>11.2</v>
      </c>
      <c r="D360" s="154">
        <v>13.7</v>
      </c>
      <c r="E360" s="260">
        <v>10</v>
      </c>
      <c r="F360" s="119">
        <f t="shared" si="39"/>
        <v>11.85</v>
      </c>
      <c r="G360" s="119">
        <f aca="true" t="shared" si="45" ref="G360:G373">100*(AJ360/AH360)</f>
        <v>95.04391353200808</v>
      </c>
      <c r="H360" s="112">
        <f t="shared" si="40"/>
        <v>10.833848534404915</v>
      </c>
      <c r="I360" s="153">
        <v>9.2</v>
      </c>
      <c r="J360" s="128">
        <v>7</v>
      </c>
      <c r="K360" s="128" t="s">
        <v>355</v>
      </c>
      <c r="L360" s="206" t="s">
        <v>273</v>
      </c>
      <c r="M360" s="128"/>
      <c r="N360" s="145">
        <v>30.2</v>
      </c>
      <c r="O360" s="128" t="s">
        <v>355</v>
      </c>
      <c r="P360" s="145">
        <v>6.8</v>
      </c>
      <c r="Q360" s="128"/>
      <c r="R360" s="128"/>
      <c r="S360" s="128">
        <v>1004.8</v>
      </c>
      <c r="T360" s="136" t="s">
        <v>76</v>
      </c>
      <c r="U360" s="127"/>
      <c r="V360" s="127"/>
      <c r="X360" s="93">
        <v>6.8</v>
      </c>
      <c r="Y360" s="93">
        <v>2.1</v>
      </c>
      <c r="AH360" s="94">
        <f t="shared" si="41"/>
        <v>13.652693816685344</v>
      </c>
      <c r="AI360" s="94">
        <f t="shared" si="42"/>
        <v>13.295654505920231</v>
      </c>
      <c r="AJ360" s="94">
        <f t="shared" si="43"/>
        <v>12.976054505920231</v>
      </c>
      <c r="AK360" s="94">
        <f t="shared" si="44"/>
        <v>10.833848534404915</v>
      </c>
    </row>
    <row r="361" spans="1:37" ht="11.25">
      <c r="A361" s="29">
        <v>41992</v>
      </c>
      <c r="B361" s="130">
        <v>5.5</v>
      </c>
      <c r="C361" s="44">
        <v>4.4</v>
      </c>
      <c r="D361" s="154">
        <v>7.9</v>
      </c>
      <c r="E361" s="154">
        <v>5.2</v>
      </c>
      <c r="F361" s="119">
        <f t="shared" si="39"/>
        <v>6.550000000000001</v>
      </c>
      <c r="G361" s="119">
        <f t="shared" si="45"/>
        <v>82.87484871826796</v>
      </c>
      <c r="H361" s="112">
        <f t="shared" si="40"/>
        <v>2.826258579294731</v>
      </c>
      <c r="I361" s="153">
        <v>4</v>
      </c>
      <c r="J361" s="128">
        <v>3</v>
      </c>
      <c r="K361" s="128" t="s">
        <v>15</v>
      </c>
      <c r="L361" s="128">
        <v>4</v>
      </c>
      <c r="M361" s="128"/>
      <c r="N361" s="145">
        <v>30.2</v>
      </c>
      <c r="O361" s="128" t="s">
        <v>15</v>
      </c>
      <c r="P361" s="145">
        <v>0</v>
      </c>
      <c r="Q361" s="128"/>
      <c r="R361" s="128"/>
      <c r="S361" s="128">
        <v>1011.4</v>
      </c>
      <c r="T361" s="136" t="s">
        <v>318</v>
      </c>
      <c r="U361" s="127"/>
      <c r="V361" s="127"/>
      <c r="X361" s="93">
        <v>6.4</v>
      </c>
      <c r="Y361" s="93">
        <v>1.7</v>
      </c>
      <c r="AH361" s="94">
        <f t="shared" si="41"/>
        <v>9.028595330281249</v>
      </c>
      <c r="AI361" s="94">
        <f t="shared" si="42"/>
        <v>8.36133472135519</v>
      </c>
      <c r="AJ361" s="94">
        <f t="shared" si="43"/>
        <v>7.48243472135519</v>
      </c>
      <c r="AK361" s="94">
        <f t="shared" si="44"/>
        <v>2.826258579294731</v>
      </c>
    </row>
    <row r="362" spans="1:37" ht="11.25">
      <c r="A362" s="29">
        <v>41993</v>
      </c>
      <c r="B362" s="130">
        <v>7</v>
      </c>
      <c r="C362" s="44">
        <v>5.8</v>
      </c>
      <c r="D362" s="154">
        <v>8</v>
      </c>
      <c r="E362" s="154">
        <v>4.9</v>
      </c>
      <c r="F362" s="119">
        <f t="shared" si="39"/>
        <v>6.45</v>
      </c>
      <c r="G362" s="119">
        <f t="shared" si="45"/>
        <v>82.48156597884724</v>
      </c>
      <c r="H362" s="112">
        <f t="shared" si="40"/>
        <v>4.225767614078957</v>
      </c>
      <c r="I362" s="153">
        <v>3.6</v>
      </c>
      <c r="J362" s="128">
        <v>7</v>
      </c>
      <c r="K362" s="128" t="s">
        <v>15</v>
      </c>
      <c r="L362" s="128">
        <v>4</v>
      </c>
      <c r="M362" s="128"/>
      <c r="N362" s="145">
        <v>22.7</v>
      </c>
      <c r="O362" s="128" t="s">
        <v>422</v>
      </c>
      <c r="P362" s="145">
        <v>0</v>
      </c>
      <c r="Q362" s="128"/>
      <c r="R362" s="128"/>
      <c r="S362" s="128">
        <v>1023.3</v>
      </c>
      <c r="T362" s="136" t="s">
        <v>134</v>
      </c>
      <c r="U362" s="127"/>
      <c r="V362" s="127"/>
      <c r="X362" s="93">
        <v>6.4</v>
      </c>
      <c r="Y362" s="93">
        <v>1.4</v>
      </c>
      <c r="AH362" s="94">
        <f t="shared" si="41"/>
        <v>10.014043920115377</v>
      </c>
      <c r="AI362" s="94">
        <f t="shared" si="42"/>
        <v>9.218540243120705</v>
      </c>
      <c r="AJ362" s="94">
        <f t="shared" si="43"/>
        <v>8.259740243120705</v>
      </c>
      <c r="AK362" s="94">
        <f t="shared" si="44"/>
        <v>4.225767614078957</v>
      </c>
    </row>
    <row r="363" spans="1:37" ht="11.25">
      <c r="A363" s="29">
        <v>41994</v>
      </c>
      <c r="B363" s="130">
        <v>7.5</v>
      </c>
      <c r="C363" s="44">
        <v>6.6</v>
      </c>
      <c r="D363" s="154">
        <v>12.8</v>
      </c>
      <c r="E363" s="154">
        <v>5.1</v>
      </c>
      <c r="F363" s="119">
        <f t="shared" si="39"/>
        <v>8.95</v>
      </c>
      <c r="G363" s="119">
        <f t="shared" si="45"/>
        <v>87.07255241206073</v>
      </c>
      <c r="H363" s="112">
        <f t="shared" si="40"/>
        <v>5.491561342444789</v>
      </c>
      <c r="I363" s="153">
        <v>3.2</v>
      </c>
      <c r="J363" s="128">
        <v>7</v>
      </c>
      <c r="K363" s="128" t="s">
        <v>15</v>
      </c>
      <c r="L363" s="206" t="s">
        <v>431</v>
      </c>
      <c r="M363" s="128"/>
      <c r="N363" s="145">
        <v>25</v>
      </c>
      <c r="O363" s="128" t="s">
        <v>355</v>
      </c>
      <c r="P363" s="145">
        <v>0</v>
      </c>
      <c r="Q363" s="128"/>
      <c r="R363" s="128"/>
      <c r="S363" s="128">
        <v>1024.2</v>
      </c>
      <c r="T363" s="136" t="s">
        <v>158</v>
      </c>
      <c r="U363" s="127"/>
      <c r="V363" s="127"/>
      <c r="X363" s="93">
        <v>6.5</v>
      </c>
      <c r="Y363" s="93">
        <v>1.4</v>
      </c>
      <c r="AH363" s="94">
        <f t="shared" si="41"/>
        <v>10.362970252792357</v>
      </c>
      <c r="AI363" s="94">
        <f t="shared" si="42"/>
        <v>9.742402704808889</v>
      </c>
      <c r="AJ363" s="94">
        <f t="shared" si="43"/>
        <v>9.023302704808888</v>
      </c>
      <c r="AK363" s="94">
        <f t="shared" si="44"/>
        <v>5.491561342444789</v>
      </c>
    </row>
    <row r="364" spans="1:37" ht="11.25">
      <c r="A364" s="29">
        <v>41995</v>
      </c>
      <c r="B364" s="130">
        <v>11.6</v>
      </c>
      <c r="C364" s="44">
        <v>9.7</v>
      </c>
      <c r="D364" s="154">
        <v>13.5</v>
      </c>
      <c r="E364" s="154">
        <v>7.5</v>
      </c>
      <c r="F364" s="119">
        <f t="shared" si="39"/>
        <v>10.5</v>
      </c>
      <c r="G364" s="119">
        <f t="shared" si="45"/>
        <v>76.98634235020587</v>
      </c>
      <c r="H364" s="112">
        <f t="shared" si="40"/>
        <v>7.707245717787062</v>
      </c>
      <c r="I364" s="153">
        <v>11</v>
      </c>
      <c r="J364" s="128">
        <v>8</v>
      </c>
      <c r="K364" s="128" t="s">
        <v>15</v>
      </c>
      <c r="L364" s="128">
        <v>5</v>
      </c>
      <c r="M364" s="128"/>
      <c r="N364" s="145">
        <v>31.5</v>
      </c>
      <c r="O364" s="128" t="s">
        <v>15</v>
      </c>
      <c r="P364" s="145">
        <v>0</v>
      </c>
      <c r="Q364" s="128"/>
      <c r="R364" s="128"/>
      <c r="S364" s="128">
        <v>1012.6</v>
      </c>
      <c r="T364" s="136" t="s">
        <v>388</v>
      </c>
      <c r="U364" s="127"/>
      <c r="V364" s="127"/>
      <c r="X364" s="93">
        <v>6.7</v>
      </c>
      <c r="Y364" s="93">
        <v>1.4</v>
      </c>
      <c r="AH364" s="94">
        <f t="shared" si="41"/>
        <v>13.652693816685344</v>
      </c>
      <c r="AI364" s="94">
        <f t="shared" si="42"/>
        <v>12.028809601738768</v>
      </c>
      <c r="AJ364" s="94">
        <f t="shared" si="43"/>
        <v>10.510709601738768</v>
      </c>
      <c r="AK364" s="94">
        <f t="shared" si="44"/>
        <v>7.707245717787062</v>
      </c>
    </row>
    <row r="365" spans="1:37" ht="11.25">
      <c r="A365" s="29">
        <v>41996</v>
      </c>
      <c r="B365" s="130">
        <v>10.8</v>
      </c>
      <c r="C365" s="44">
        <v>9.7</v>
      </c>
      <c r="D365" s="154">
        <v>11.8</v>
      </c>
      <c r="E365" s="154">
        <v>9.5</v>
      </c>
      <c r="F365" s="119">
        <f t="shared" si="39"/>
        <v>10.65</v>
      </c>
      <c r="G365" s="119">
        <f t="shared" si="45"/>
        <v>86.12061282778173</v>
      </c>
      <c r="H365" s="112">
        <f t="shared" si="40"/>
        <v>8.575333435427387</v>
      </c>
      <c r="I365" s="153">
        <v>8.5</v>
      </c>
      <c r="J365" s="128">
        <v>5</v>
      </c>
      <c r="K365" s="128" t="s">
        <v>15</v>
      </c>
      <c r="L365" s="128">
        <v>5</v>
      </c>
      <c r="M365" s="128"/>
      <c r="N365" s="145">
        <v>36.9</v>
      </c>
      <c r="O365" s="128" t="s">
        <v>15</v>
      </c>
      <c r="P365" s="145">
        <v>3.6</v>
      </c>
      <c r="Q365" s="128"/>
      <c r="R365" s="128"/>
      <c r="S365" s="128">
        <v>1012.6</v>
      </c>
      <c r="T365" s="136" t="s">
        <v>502</v>
      </c>
      <c r="U365" s="127"/>
      <c r="V365" s="127"/>
      <c r="X365" s="93">
        <v>6.5</v>
      </c>
      <c r="Y365" s="93">
        <v>1.9</v>
      </c>
      <c r="AH365" s="94">
        <f t="shared" si="41"/>
        <v>12.946853529753223</v>
      </c>
      <c r="AI365" s="94">
        <f t="shared" si="42"/>
        <v>12.028809601738768</v>
      </c>
      <c r="AJ365" s="94">
        <f t="shared" si="43"/>
        <v>11.149909601738766</v>
      </c>
      <c r="AK365" s="94">
        <f t="shared" si="44"/>
        <v>8.575333435427387</v>
      </c>
    </row>
    <row r="366" spans="1:37" ht="11.25">
      <c r="A366" s="29">
        <v>41997</v>
      </c>
      <c r="B366" s="130">
        <v>4.6</v>
      </c>
      <c r="C366" s="44">
        <v>4.2</v>
      </c>
      <c r="D366" s="154">
        <v>7.1</v>
      </c>
      <c r="E366" s="154">
        <v>3.8</v>
      </c>
      <c r="F366" s="119">
        <f t="shared" si="39"/>
        <v>5.449999999999999</v>
      </c>
      <c r="G366" s="119">
        <f t="shared" si="45"/>
        <v>93.4652163177719</v>
      </c>
      <c r="H366" s="112">
        <f t="shared" si="40"/>
        <v>3.638359738266425</v>
      </c>
      <c r="I366" s="153">
        <v>0.1</v>
      </c>
      <c r="J366" s="128">
        <v>3</v>
      </c>
      <c r="K366" s="128" t="s">
        <v>355</v>
      </c>
      <c r="L366" s="128">
        <v>2</v>
      </c>
      <c r="M366" s="128"/>
      <c r="N366" s="145">
        <v>25.9</v>
      </c>
      <c r="O366" s="128" t="s">
        <v>15</v>
      </c>
      <c r="P366" s="145">
        <v>0</v>
      </c>
      <c r="Q366" s="128"/>
      <c r="R366" s="128"/>
      <c r="S366" s="128">
        <v>1015.4</v>
      </c>
      <c r="T366" s="136" t="s">
        <v>361</v>
      </c>
      <c r="U366" s="127"/>
      <c r="V366" s="127"/>
      <c r="X366" s="93">
        <v>6.8</v>
      </c>
      <c r="Y366" s="93">
        <v>1.5</v>
      </c>
      <c r="AH366" s="94">
        <f t="shared" si="41"/>
        <v>8.479312848497392</v>
      </c>
      <c r="AI366" s="94">
        <f t="shared" si="42"/>
        <v>8.244808096108713</v>
      </c>
      <c r="AJ366" s="94">
        <f t="shared" si="43"/>
        <v>7.9252080961087135</v>
      </c>
      <c r="AK366" s="94">
        <f t="shared" si="44"/>
        <v>3.638359738266425</v>
      </c>
    </row>
    <row r="367" spans="1:37" ht="11.25">
      <c r="A367" s="29">
        <v>41998</v>
      </c>
      <c r="B367" s="130">
        <v>2.5</v>
      </c>
      <c r="C367" s="44">
        <v>2.1</v>
      </c>
      <c r="D367" s="154">
        <v>5.9</v>
      </c>
      <c r="E367" s="154">
        <v>1.1</v>
      </c>
      <c r="F367" s="119">
        <f t="shared" si="39"/>
        <v>3.5</v>
      </c>
      <c r="G367" s="119">
        <f t="shared" si="45"/>
        <v>92.81511518565124</v>
      </c>
      <c r="H367" s="112">
        <f t="shared" si="40"/>
        <v>1.4576396006410097</v>
      </c>
      <c r="I367" s="153">
        <v>-2</v>
      </c>
      <c r="J367" s="128">
        <v>3</v>
      </c>
      <c r="K367" s="128" t="s">
        <v>16</v>
      </c>
      <c r="L367" s="128">
        <v>2</v>
      </c>
      <c r="M367" s="128"/>
      <c r="N367" s="145">
        <v>14.7</v>
      </c>
      <c r="O367" s="128" t="s">
        <v>15</v>
      </c>
      <c r="P367" s="145">
        <v>0.5</v>
      </c>
      <c r="Q367" s="128"/>
      <c r="R367" s="128"/>
      <c r="S367" s="128">
        <v>1027</v>
      </c>
      <c r="T367" s="136" t="s">
        <v>138</v>
      </c>
      <c r="U367" s="127"/>
      <c r="V367" s="127"/>
      <c r="X367" s="93">
        <v>6.5</v>
      </c>
      <c r="Y367" s="93">
        <v>1.4</v>
      </c>
      <c r="AH367" s="94">
        <f t="shared" si="41"/>
        <v>7.310800962158791</v>
      </c>
      <c r="AI367" s="94">
        <f t="shared" si="42"/>
        <v>7.105128334021381</v>
      </c>
      <c r="AJ367" s="94">
        <f t="shared" si="43"/>
        <v>6.785528334021381</v>
      </c>
      <c r="AK367" s="94">
        <f t="shared" si="44"/>
        <v>1.4576396006410097</v>
      </c>
    </row>
    <row r="368" spans="1:37" ht="11.25">
      <c r="A368" s="29">
        <v>41999</v>
      </c>
      <c r="B368" s="130">
        <v>0.4</v>
      </c>
      <c r="C368" s="44">
        <v>0.2</v>
      </c>
      <c r="D368" s="154">
        <v>3.7</v>
      </c>
      <c r="E368" s="154">
        <v>-0.1</v>
      </c>
      <c r="F368" s="119">
        <f t="shared" si="39"/>
        <v>1.8</v>
      </c>
      <c r="G368" s="119">
        <f t="shared" si="45"/>
        <v>96.01794750727417</v>
      </c>
      <c r="H368" s="112">
        <f t="shared" si="40"/>
        <v>-0.15935252810057043</v>
      </c>
      <c r="I368" s="153">
        <v>-2.7</v>
      </c>
      <c r="J368" s="128">
        <v>8</v>
      </c>
      <c r="K368" s="128" t="s">
        <v>354</v>
      </c>
      <c r="L368" s="128">
        <v>2</v>
      </c>
      <c r="M368" s="128"/>
      <c r="N368" s="145">
        <v>16.3</v>
      </c>
      <c r="O368" s="128" t="s">
        <v>229</v>
      </c>
      <c r="P368" s="217">
        <v>21.9</v>
      </c>
      <c r="R368" s="128"/>
      <c r="S368" s="128">
        <v>1028.3</v>
      </c>
      <c r="T368" s="136" t="s">
        <v>299</v>
      </c>
      <c r="U368" s="127"/>
      <c r="V368" s="127"/>
      <c r="X368" s="93">
        <v>6.7</v>
      </c>
      <c r="Y368" s="93">
        <v>1.4</v>
      </c>
      <c r="AH368" s="94">
        <f t="shared" si="41"/>
        <v>6.286942849347582</v>
      </c>
      <c r="AI368" s="94">
        <f t="shared" si="42"/>
        <v>6.196393484898889</v>
      </c>
      <c r="AJ368" s="94">
        <f t="shared" si="43"/>
        <v>6.036593484898889</v>
      </c>
      <c r="AK368" s="94">
        <f t="shared" si="44"/>
        <v>-0.15935252810057043</v>
      </c>
    </row>
    <row r="369" spans="1:37" ht="11.25">
      <c r="A369" s="29">
        <v>42000</v>
      </c>
      <c r="B369" s="130">
        <v>-0.9</v>
      </c>
      <c r="C369" s="44">
        <v>-1.5</v>
      </c>
      <c r="D369" s="154">
        <v>2.6</v>
      </c>
      <c r="E369" s="154">
        <v>-1.2</v>
      </c>
      <c r="F369" s="119">
        <f t="shared" si="39"/>
        <v>0.7000000000000001</v>
      </c>
      <c r="G369" s="119">
        <f t="shared" si="45"/>
        <v>88.1342066881181</v>
      </c>
      <c r="H369" s="112">
        <f t="shared" si="40"/>
        <v>-2.611488390435849</v>
      </c>
      <c r="I369" s="153">
        <v>-4.7</v>
      </c>
      <c r="J369" s="128">
        <v>0</v>
      </c>
      <c r="K369" s="128" t="s">
        <v>16</v>
      </c>
      <c r="L369" s="128">
        <v>1</v>
      </c>
      <c r="M369" s="128"/>
      <c r="N369" s="145">
        <v>19.2</v>
      </c>
      <c r="O369" s="128" t="s">
        <v>15</v>
      </c>
      <c r="P369" s="217">
        <v>0</v>
      </c>
      <c r="Q369" s="280">
        <v>4</v>
      </c>
      <c r="R369" s="128"/>
      <c r="S369" s="128">
        <v>1009.7</v>
      </c>
      <c r="T369" s="136" t="s">
        <v>81</v>
      </c>
      <c r="U369" s="127"/>
      <c r="V369" s="127"/>
      <c r="X369" s="93">
        <v>6.5</v>
      </c>
      <c r="Y369" s="93">
        <v>1.7</v>
      </c>
      <c r="AH369" s="94">
        <f t="shared" si="41"/>
        <v>5.718694631908273</v>
      </c>
      <c r="AI369" s="94">
        <f t="shared" si="42"/>
        <v>5.472126146748352</v>
      </c>
      <c r="AJ369" s="94">
        <f t="shared" si="43"/>
        <v>5.040126146748352</v>
      </c>
      <c r="AK369" s="94">
        <f t="shared" si="44"/>
        <v>-2.611488390435849</v>
      </c>
    </row>
    <row r="370" spans="1:37" ht="11.25">
      <c r="A370" s="29">
        <v>42001</v>
      </c>
      <c r="B370" s="130">
        <v>-3.3</v>
      </c>
      <c r="C370" s="44">
        <v>-3.7</v>
      </c>
      <c r="D370" s="154">
        <v>2.2</v>
      </c>
      <c r="E370" s="154">
        <v>-3.6</v>
      </c>
      <c r="F370" s="119">
        <f t="shared" si="39"/>
        <v>-0.7</v>
      </c>
      <c r="G370" s="119">
        <f t="shared" si="45"/>
        <v>91.03343095832956</v>
      </c>
      <c r="H370" s="112">
        <f t="shared" si="40"/>
        <v>-4.549766078369082</v>
      </c>
      <c r="I370" s="153">
        <v>-8.4</v>
      </c>
      <c r="J370" s="128">
        <v>1</v>
      </c>
      <c r="K370" s="128" t="s">
        <v>328</v>
      </c>
      <c r="L370" s="128">
        <v>0</v>
      </c>
      <c r="M370" s="128"/>
      <c r="N370" s="145">
        <v>6.9</v>
      </c>
      <c r="O370" s="128" t="s">
        <v>291</v>
      </c>
      <c r="P370" s="145">
        <v>0</v>
      </c>
      <c r="Q370" s="280">
        <v>3.5</v>
      </c>
      <c r="R370" s="128"/>
      <c r="S370" s="128">
        <v>1031.7</v>
      </c>
      <c r="T370" s="136" t="s">
        <v>13</v>
      </c>
      <c r="U370" s="127"/>
      <c r="V370" s="127"/>
      <c r="X370" s="93">
        <v>6.6</v>
      </c>
      <c r="Y370" s="93">
        <v>1.6</v>
      </c>
      <c r="AH370" s="94">
        <f t="shared" si="41"/>
        <v>4.787943114037216</v>
      </c>
      <c r="AI370" s="94">
        <f t="shared" si="42"/>
        <v>4.646628889041164</v>
      </c>
      <c r="AJ370" s="94">
        <f t="shared" si="43"/>
        <v>4.358628889041164</v>
      </c>
      <c r="AK370" s="94">
        <f t="shared" si="44"/>
        <v>-4.549766078369082</v>
      </c>
    </row>
    <row r="371" spans="1:37" ht="11.25">
      <c r="A371" s="29">
        <v>42002</v>
      </c>
      <c r="B371" s="130">
        <v>-4.2</v>
      </c>
      <c r="C371" s="44">
        <v>-4.6</v>
      </c>
      <c r="D371" s="154">
        <v>2.6</v>
      </c>
      <c r="E371" s="281">
        <v>-5.3</v>
      </c>
      <c r="F371" s="119">
        <f t="shared" si="39"/>
        <v>-1.3499999999999999</v>
      </c>
      <c r="G371" s="119">
        <f t="shared" si="45"/>
        <v>90.59071722217196</v>
      </c>
      <c r="H371" s="112">
        <f t="shared" si="40"/>
        <v>-5.5042695170372316</v>
      </c>
      <c r="I371" s="153">
        <v>-9.1</v>
      </c>
      <c r="J371" s="128">
        <v>1</v>
      </c>
      <c r="K371" s="128" t="s">
        <v>328</v>
      </c>
      <c r="L371" s="128">
        <v>0</v>
      </c>
      <c r="M371" s="128"/>
      <c r="N371" s="145">
        <v>4</v>
      </c>
      <c r="O371" s="128" t="s">
        <v>422</v>
      </c>
      <c r="P371" s="145">
        <v>0</v>
      </c>
      <c r="Q371" s="280">
        <v>3.5</v>
      </c>
      <c r="R371" s="128"/>
      <c r="S371" s="128">
        <v>1041</v>
      </c>
      <c r="T371" s="136" t="s">
        <v>129</v>
      </c>
      <c r="U371" s="127"/>
      <c r="V371" s="127"/>
      <c r="X371" s="93">
        <v>6.6</v>
      </c>
      <c r="Y371" s="93">
        <v>1.5</v>
      </c>
      <c r="AH371" s="94">
        <f t="shared" si="41"/>
        <v>4.475194408101448</v>
      </c>
      <c r="AI371" s="94">
        <f t="shared" si="42"/>
        <v>4.342110711385634</v>
      </c>
      <c r="AJ371" s="94">
        <f t="shared" si="43"/>
        <v>4.0541107113856345</v>
      </c>
      <c r="AK371" s="94">
        <f t="shared" si="44"/>
        <v>-5.5042695170372316</v>
      </c>
    </row>
    <row r="372" spans="1:37" ht="11.25">
      <c r="A372" s="29">
        <v>42003</v>
      </c>
      <c r="B372" s="130">
        <v>-3.5</v>
      </c>
      <c r="C372" s="44">
        <v>-3.9</v>
      </c>
      <c r="D372" s="154">
        <v>3.8</v>
      </c>
      <c r="E372" s="154">
        <v>-4.3</v>
      </c>
      <c r="F372" s="119">
        <f t="shared" si="39"/>
        <v>-0.25</v>
      </c>
      <c r="G372" s="119">
        <f t="shared" si="45"/>
        <v>90.93778276480519</v>
      </c>
      <c r="H372" s="112">
        <f t="shared" si="40"/>
        <v>-4.761538333615197</v>
      </c>
      <c r="I372" s="153">
        <v>-9.3</v>
      </c>
      <c r="J372" s="128">
        <v>2</v>
      </c>
      <c r="K372" s="128" t="s">
        <v>355</v>
      </c>
      <c r="L372" s="128">
        <v>1</v>
      </c>
      <c r="M372" s="128"/>
      <c r="N372" s="145">
        <v>8.3</v>
      </c>
      <c r="O372" s="128" t="s">
        <v>422</v>
      </c>
      <c r="P372" s="145">
        <v>0</v>
      </c>
      <c r="Q372" s="280">
        <v>3.5</v>
      </c>
      <c r="R372" s="128"/>
      <c r="S372" s="128">
        <v>1038.9</v>
      </c>
      <c r="T372" s="136" t="s">
        <v>493</v>
      </c>
      <c r="U372" s="127"/>
      <c r="V372" s="127"/>
      <c r="X372" s="93">
        <v>6.4</v>
      </c>
      <c r="Y372" s="93">
        <v>1.5</v>
      </c>
      <c r="AH372" s="94">
        <f t="shared" si="41"/>
        <v>4.716816812915441</v>
      </c>
      <c r="AI372" s="94">
        <f t="shared" si="42"/>
        <v>4.577368626742852</v>
      </c>
      <c r="AJ372" s="94">
        <f t="shared" si="43"/>
        <v>4.289368626742852</v>
      </c>
      <c r="AK372" s="94">
        <f t="shared" si="44"/>
        <v>-4.761538333615197</v>
      </c>
    </row>
    <row r="373" spans="1:37" ht="11.25">
      <c r="A373" s="29">
        <v>42004</v>
      </c>
      <c r="B373" s="130">
        <v>-1.5</v>
      </c>
      <c r="C373" s="44">
        <v>-1.7</v>
      </c>
      <c r="D373" s="154">
        <v>10</v>
      </c>
      <c r="E373" s="154">
        <v>-3.5</v>
      </c>
      <c r="F373" s="119">
        <f t="shared" si="39"/>
        <v>3.25</v>
      </c>
      <c r="G373" s="119">
        <f t="shared" si="45"/>
        <v>95.9052289325172</v>
      </c>
      <c r="H373" s="112">
        <f t="shared" si="40"/>
        <v>-2.066395056874903</v>
      </c>
      <c r="I373" s="153">
        <v>-8.3</v>
      </c>
      <c r="J373" s="128">
        <v>4</v>
      </c>
      <c r="K373" s="128" t="s">
        <v>355</v>
      </c>
      <c r="L373" s="128">
        <v>2</v>
      </c>
      <c r="M373" s="128"/>
      <c r="N373" s="145">
        <v>14.7</v>
      </c>
      <c r="O373" s="128" t="s">
        <v>291</v>
      </c>
      <c r="P373" s="145">
        <v>0.6</v>
      </c>
      <c r="Q373" s="280">
        <v>3</v>
      </c>
      <c r="R373" s="128"/>
      <c r="S373" s="128">
        <v>1031.5</v>
      </c>
      <c r="T373" s="136" t="s">
        <v>32</v>
      </c>
      <c r="U373" s="127"/>
      <c r="V373" s="127"/>
      <c r="X373" s="93">
        <v>6.3</v>
      </c>
      <c r="Y373" s="93">
        <v>1.6</v>
      </c>
      <c r="AH373" s="94">
        <f t="shared" si="41"/>
        <v>5.472126146748352</v>
      </c>
      <c r="AI373" s="94">
        <f t="shared" si="42"/>
        <v>5.39205510851514</v>
      </c>
      <c r="AJ373" s="94">
        <f t="shared" si="43"/>
        <v>5.24805510851514</v>
      </c>
      <c r="AK373" s="94">
        <f t="shared" si="44"/>
        <v>-2.066395056874903</v>
      </c>
    </row>
    <row r="374" spans="2:20" s="134" customFormat="1" ht="11.25">
      <c r="B374" s="135"/>
      <c r="C374" s="278"/>
      <c r="D374" s="162"/>
      <c r="E374" s="162"/>
      <c r="F374" s="285"/>
      <c r="G374" s="290">
        <f>SUM(G9:G373)/365</f>
        <v>87.7740191843186</v>
      </c>
      <c r="I374" s="162"/>
      <c r="N374" s="146"/>
      <c r="P374" s="286">
        <f>SUM(P9:P373)</f>
        <v>836.7</v>
      </c>
      <c r="S374" s="287">
        <f>SUM(S9:S373)/365</f>
        <v>1011.9369863013695</v>
      </c>
      <c r="T374" s="160"/>
    </row>
    <row r="375" spans="2:16" ht="11.25">
      <c r="B375" s="24" t="s">
        <v>346</v>
      </c>
      <c r="D375" s="44" t="s">
        <v>87</v>
      </c>
      <c r="E375" s="28" t="s">
        <v>86</v>
      </c>
      <c r="F375" s="27" t="s">
        <v>88</v>
      </c>
      <c r="I375" s="28" t="s">
        <v>264</v>
      </c>
      <c r="J375" s="94" t="s">
        <v>93</v>
      </c>
      <c r="P375" s="208" t="s">
        <v>347</v>
      </c>
    </row>
    <row r="376" spans="2:16" ht="11.25">
      <c r="B376" s="128">
        <f>COUNTIF(B9:B373,"&lt;0")</f>
        <v>12</v>
      </c>
      <c r="D376" s="154">
        <f>COUNTIF(D9:D373,"&lt;0")</f>
        <v>0</v>
      </c>
      <c r="E376" s="44">
        <f>COUNTIF(E9:E373,"&lt;0")</f>
        <v>34</v>
      </c>
      <c r="F376" s="283">
        <f>SUM(F9:F373)/365</f>
        <v>10.760821917808219</v>
      </c>
      <c r="I376" s="154">
        <f>COUNTIF(I9:I373,"&lt;0")</f>
        <v>74</v>
      </c>
      <c r="J376" s="25">
        <f>SUM(J9:J373)/365/8*100</f>
        <v>65.51369863013699</v>
      </c>
      <c r="P376" s="145">
        <f>COUNTIF(P9:P373,"&gt;0.1")</f>
        <v>195</v>
      </c>
    </row>
    <row r="377" ht="11.25">
      <c r="P377" s="218" t="s">
        <v>348</v>
      </c>
    </row>
    <row r="378" ht="11.25">
      <c r="P378" s="145">
        <f>COUNTIF(P9:P373,"&gt;0.9")</f>
        <v>139</v>
      </c>
    </row>
    <row r="379" spans="11:16" ht="11.25">
      <c r="K379" s="10"/>
      <c r="L379" s="137">
        <f>COUNTIF(K9:K373,"=N")</f>
        <v>4</v>
      </c>
      <c r="P379" s="219" t="s">
        <v>179</v>
      </c>
    </row>
    <row r="380" spans="11:16" ht="11.25">
      <c r="K380" s="10"/>
      <c r="L380" s="137">
        <f>COUNTIF(K9:K373,"=NNE")</f>
        <v>4</v>
      </c>
      <c r="P380" s="209">
        <f>COUNTIF(P9:P373,"&gt;0.1")</f>
        <v>195</v>
      </c>
    </row>
    <row r="381" spans="11:12" ht="11.25">
      <c r="K381" s="10"/>
      <c r="L381" s="137">
        <f>COUNTIF(K9:K373,"=NNW")</f>
        <v>3</v>
      </c>
    </row>
    <row r="382" spans="11:16" ht="11.25">
      <c r="K382" s="133" t="s">
        <v>350</v>
      </c>
      <c r="L382" s="133">
        <f>SUM(L379:L381)</f>
        <v>11</v>
      </c>
      <c r="P382" s="209" t="s">
        <v>152</v>
      </c>
    </row>
    <row r="383" spans="11:12" ht="11.25">
      <c r="K383" s="133" t="s">
        <v>351</v>
      </c>
      <c r="L383" s="133">
        <f>COUNTIF(K9:K373,"=NE")</f>
        <v>26</v>
      </c>
    </row>
    <row r="384" spans="11:12" ht="11.25">
      <c r="K384" s="10"/>
      <c r="L384" s="10"/>
    </row>
    <row r="385" spans="11:12" ht="11.25">
      <c r="K385" s="10"/>
      <c r="L385" s="137">
        <f>COUNTIF(K9:K373,"=E")</f>
        <v>33</v>
      </c>
    </row>
    <row r="386" spans="11:12" ht="11.25">
      <c r="K386" s="10"/>
      <c r="L386" s="137">
        <f>COUNTIF(K9:K373,"=ENE")</f>
        <v>31</v>
      </c>
    </row>
    <row r="387" spans="11:12" ht="11.25">
      <c r="K387" s="10"/>
      <c r="L387" s="137">
        <f>COUNTIF(K9:K373,"=ESE")</f>
        <v>6</v>
      </c>
    </row>
    <row r="388" spans="11:12" ht="11.25">
      <c r="K388" s="133" t="s">
        <v>352</v>
      </c>
      <c r="L388" s="133">
        <f>SUM(L385:L387)</f>
        <v>70</v>
      </c>
    </row>
    <row r="389" spans="11:12" ht="11.25">
      <c r="K389" s="133" t="s">
        <v>353</v>
      </c>
      <c r="L389" s="133">
        <f>COUNTIF(K9:K373,"=SE")</f>
        <v>31</v>
      </c>
    </row>
    <row r="390" spans="11:12" ht="11.25">
      <c r="K390" s="10"/>
      <c r="L390" s="10"/>
    </row>
    <row r="391" spans="11:12" ht="11.25">
      <c r="K391" s="10"/>
      <c r="L391" s="137">
        <f>COUNTIF(K9:K373,"=S")</f>
        <v>39</v>
      </c>
    </row>
    <row r="392" spans="11:12" ht="11.25">
      <c r="K392" s="10"/>
      <c r="L392" s="137">
        <f>COUNTIF(K9:K373,"=SSE")</f>
        <v>18</v>
      </c>
    </row>
    <row r="393" spans="11:12" ht="11.25">
      <c r="K393" s="10"/>
      <c r="L393" s="137">
        <f>COUNTIF(K9:K373,"=SSW")</f>
        <v>8</v>
      </c>
    </row>
    <row r="394" spans="11:12" ht="11.25">
      <c r="K394" s="133" t="s">
        <v>354</v>
      </c>
      <c r="L394" s="133">
        <f>SUM(L391:L393)</f>
        <v>65</v>
      </c>
    </row>
    <row r="395" spans="11:12" ht="11.25">
      <c r="K395" s="133" t="s">
        <v>355</v>
      </c>
      <c r="L395" s="133">
        <f>COUNTIF(K9:K373,"=SW")</f>
        <v>32</v>
      </c>
    </row>
    <row r="396" spans="11:12" ht="11.25">
      <c r="K396" s="10"/>
      <c r="L396" s="10"/>
    </row>
    <row r="397" spans="11:12" ht="11.25">
      <c r="K397" s="10"/>
      <c r="L397" s="137">
        <f>COUNTIF(K9:K373,"=W")</f>
        <v>47</v>
      </c>
    </row>
    <row r="398" spans="11:12" ht="11.25">
      <c r="K398" s="10"/>
      <c r="L398" s="137">
        <f>COUNTIF(K9:K373,"=WSW")</f>
        <v>32</v>
      </c>
    </row>
    <row r="399" spans="11:12" ht="11.25">
      <c r="K399" s="10"/>
      <c r="L399" s="137">
        <f>COUNTIF(K9:K373,"=WNW")</f>
        <v>10</v>
      </c>
    </row>
    <row r="400" spans="11:12" ht="11.25">
      <c r="K400" s="133" t="s">
        <v>15</v>
      </c>
      <c r="L400" s="133">
        <f>SUM(L397:L399)</f>
        <v>89</v>
      </c>
    </row>
    <row r="401" spans="11:12" ht="11.25">
      <c r="K401" s="133" t="s">
        <v>16</v>
      </c>
      <c r="L401" s="133">
        <f>COUNTIF(K9:K373,"=NW")</f>
        <v>33</v>
      </c>
    </row>
  </sheetData>
  <sheetProtection password="CB5B" sheet="1" objects="1" scenarios="1"/>
  <conditionalFormatting sqref="D9: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E282:E373 E9:E98">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D282:D312 D68:D128 E129:E251">
    <cfRule type="cellIs" priority="7" dxfId="1" operator="between" stopIfTrue="1">
      <formula>5</formula>
      <formula>9.9</formula>
    </cfRule>
    <cfRule type="cellIs" priority="8" dxfId="2" operator="between" stopIfTrue="1">
      <formula>10</formula>
      <formula>14.9</formula>
    </cfRule>
    <cfRule type="cellIs" priority="9" dxfId="5" operator="between" stopIfTrue="1">
      <formula>15</formula>
      <formula>20.9</formula>
    </cfRule>
  </conditionalFormatting>
  <conditionalFormatting sqref="D313:D373 E252:E281 E99:E128">
    <cfRule type="cellIs" priority="10" dxfId="4" operator="between" stopIfTrue="1">
      <formula>0</formula>
      <formula>4.9</formula>
    </cfRule>
    <cfRule type="cellIs" priority="11" dxfId="1" operator="between" stopIfTrue="1">
      <formula>5</formula>
      <formula>9.9</formula>
    </cfRule>
    <cfRule type="cellIs" priority="12" dxfId="2" operator="between" stopIfTrue="1">
      <formula>10</formula>
      <formula>14.9</formula>
    </cfRule>
  </conditionalFormatting>
  <conditionalFormatting sqref="D252:D281">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D129:D159">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D160:D251">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conditionalFormatting sqref="P9:P373">
    <cfRule type="cellIs" priority="22" dxfId="8" operator="between" stopIfTrue="1">
      <formula>0.1</formula>
      <formula>99</formula>
    </cfRule>
  </conditionalFormatting>
  <conditionalFormatting sqref="N1:N65536">
    <cfRule type="cellIs" priority="23" dxfId="9" operator="greaterThan" stopIfTrue="1">
      <formula>38.8</formula>
    </cfRule>
  </conditionalFormatting>
  <conditionalFormatting sqref="B1:B65536">
    <cfRule type="cellIs" priority="24" dxfId="9" operator="lessThan" stopIfTrue="1">
      <formula>0</formula>
    </cfRule>
  </conditionalFormatting>
  <printOptions/>
  <pageMargins left="0.75" right="0.75" top="1" bottom="1" header="0.5" footer="0.5"/>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57"/>
  <sheetViews>
    <sheetView workbookViewId="0" topLeftCell="A19">
      <selection activeCell="C15" sqref="C15"/>
    </sheetView>
  </sheetViews>
  <sheetFormatPr defaultColWidth="9.140625" defaultRowHeight="12.75"/>
  <sheetData>
    <row r="1" spans="1:18" ht="12.75">
      <c r="A1" s="45" t="s">
        <v>288</v>
      </c>
      <c r="B1" s="45"/>
      <c r="C1" s="45"/>
      <c r="D1" s="45"/>
      <c r="E1" s="45"/>
      <c r="F1" s="46"/>
      <c r="G1" s="45"/>
      <c r="H1" s="46"/>
      <c r="I1" s="45"/>
      <c r="J1" s="45"/>
      <c r="K1" s="45"/>
      <c r="L1" s="45"/>
      <c r="M1" s="45"/>
      <c r="N1" s="45"/>
      <c r="O1" s="45"/>
      <c r="P1" s="45"/>
      <c r="Q1" s="45"/>
      <c r="R1" s="45"/>
    </row>
    <row r="2" spans="1:18" ht="20.25">
      <c r="A2" s="45"/>
      <c r="B2" s="45"/>
      <c r="C2" s="47"/>
      <c r="D2" s="45"/>
      <c r="E2" s="45"/>
      <c r="F2" s="46"/>
      <c r="G2" s="45"/>
      <c r="H2" s="46"/>
      <c r="I2" s="45"/>
      <c r="J2" s="45"/>
      <c r="K2" s="45"/>
      <c r="L2" s="45"/>
      <c r="M2" s="45"/>
      <c r="N2" s="45"/>
      <c r="O2" s="45"/>
      <c r="P2" s="45"/>
      <c r="Q2" s="45"/>
      <c r="R2" s="45"/>
    </row>
    <row r="3" spans="1:18" ht="63.75">
      <c r="A3" s="48" t="s">
        <v>41</v>
      </c>
      <c r="B3" s="49" t="s">
        <v>379</v>
      </c>
      <c r="C3" s="50" t="s">
        <v>477</v>
      </c>
      <c r="D3" s="51" t="s">
        <v>478</v>
      </c>
      <c r="E3" s="45"/>
      <c r="F3" s="55" t="s">
        <v>227</v>
      </c>
      <c r="G3" s="52"/>
      <c r="H3" s="51" t="s">
        <v>268</v>
      </c>
      <c r="I3" s="45"/>
      <c r="J3" s="45"/>
      <c r="K3" s="48" t="s">
        <v>41</v>
      </c>
      <c r="L3" s="53" t="s">
        <v>479</v>
      </c>
      <c r="M3" s="50" t="s">
        <v>477</v>
      </c>
      <c r="N3" s="51" t="s">
        <v>209</v>
      </c>
      <c r="O3" s="54"/>
      <c r="P3" s="55" t="s">
        <v>269</v>
      </c>
      <c r="Q3" s="52"/>
      <c r="R3" s="51" t="s">
        <v>270</v>
      </c>
    </row>
    <row r="4" spans="1:18" ht="12.75">
      <c r="A4" s="56" t="s">
        <v>210</v>
      </c>
      <c r="B4" s="57">
        <v>4.2</v>
      </c>
      <c r="C4" s="62">
        <v>5.1</v>
      </c>
      <c r="D4" s="63">
        <f aca="true" t="shared" si="0" ref="D4:D15">SUM(C4-B4)</f>
        <v>0.8999999999999995</v>
      </c>
      <c r="E4" s="45"/>
      <c r="F4" s="58"/>
      <c r="G4" s="54"/>
      <c r="H4" s="59">
        <f aca="true" t="shared" si="1" ref="H4:H15">SUM(F4-B4)</f>
        <v>-4.2</v>
      </c>
      <c r="I4" s="45"/>
      <c r="J4" s="45"/>
      <c r="K4" s="56" t="s">
        <v>210</v>
      </c>
      <c r="L4" s="57">
        <v>3.7</v>
      </c>
      <c r="M4" s="62">
        <v>5.1</v>
      </c>
      <c r="N4" s="63">
        <f aca="true" t="shared" si="2" ref="N4:N15">SUM(M4-L4)</f>
        <v>1.3999999999999995</v>
      </c>
      <c r="O4" s="54"/>
      <c r="P4" s="58"/>
      <c r="Q4" s="54"/>
      <c r="R4" s="59">
        <f aca="true" t="shared" si="3" ref="R4:R15">SUM(P4-B4)</f>
        <v>-4.2</v>
      </c>
    </row>
    <row r="5" spans="1:18" ht="12.75">
      <c r="A5" s="56" t="s">
        <v>211</v>
      </c>
      <c r="B5" s="57">
        <v>4.2</v>
      </c>
      <c r="C5" s="62">
        <v>6</v>
      </c>
      <c r="D5" s="63">
        <f t="shared" si="0"/>
        <v>1.7999999999999998</v>
      </c>
      <c r="E5" s="45"/>
      <c r="F5" s="58"/>
      <c r="G5" s="54"/>
      <c r="H5" s="59">
        <f t="shared" si="1"/>
        <v>-4.2</v>
      </c>
      <c r="I5" s="45"/>
      <c r="J5" s="45"/>
      <c r="K5" s="56" t="s">
        <v>211</v>
      </c>
      <c r="L5" s="57">
        <v>4.2</v>
      </c>
      <c r="M5" s="62">
        <v>6</v>
      </c>
      <c r="N5" s="63">
        <f t="shared" si="2"/>
        <v>1.7999999999999998</v>
      </c>
      <c r="O5" s="54"/>
      <c r="P5" s="60"/>
      <c r="Q5" s="54"/>
      <c r="R5" s="61">
        <f t="shared" si="3"/>
        <v>-4.2</v>
      </c>
    </row>
    <row r="6" spans="1:18" ht="12.75">
      <c r="A6" s="56" t="s">
        <v>212</v>
      </c>
      <c r="B6" s="57">
        <v>6.3</v>
      </c>
      <c r="C6" s="62">
        <v>7.4</v>
      </c>
      <c r="D6" s="63">
        <f t="shared" si="0"/>
        <v>1.1000000000000005</v>
      </c>
      <c r="E6" s="45"/>
      <c r="F6" s="64"/>
      <c r="G6" s="65"/>
      <c r="H6" s="66">
        <f t="shared" si="1"/>
        <v>-6.3</v>
      </c>
      <c r="I6" s="45"/>
      <c r="J6" s="45"/>
      <c r="K6" s="56" t="s">
        <v>212</v>
      </c>
      <c r="L6" s="57">
        <v>6.3</v>
      </c>
      <c r="M6" s="62">
        <v>7.4</v>
      </c>
      <c r="N6" s="63">
        <f t="shared" si="2"/>
        <v>1.1000000000000005</v>
      </c>
      <c r="O6" s="54"/>
      <c r="P6" s="64"/>
      <c r="Q6" s="54"/>
      <c r="R6" s="66">
        <f t="shared" si="3"/>
        <v>-6.3</v>
      </c>
    </row>
    <row r="7" spans="1:18" ht="12.75">
      <c r="A7" s="56" t="s">
        <v>213</v>
      </c>
      <c r="B7" s="57">
        <v>8.1</v>
      </c>
      <c r="C7" s="62">
        <v>10.4</v>
      </c>
      <c r="D7" s="63">
        <f t="shared" si="0"/>
        <v>2.3000000000000007</v>
      </c>
      <c r="E7" s="45"/>
      <c r="F7" s="64"/>
      <c r="G7" s="65"/>
      <c r="H7" s="66">
        <f t="shared" si="1"/>
        <v>-8.1</v>
      </c>
      <c r="I7" s="45"/>
      <c r="J7" s="45"/>
      <c r="K7" s="56" t="s">
        <v>213</v>
      </c>
      <c r="L7" s="57">
        <v>7.7</v>
      </c>
      <c r="M7" s="62">
        <v>10.4</v>
      </c>
      <c r="N7" s="63">
        <f t="shared" si="2"/>
        <v>2.7</v>
      </c>
      <c r="O7" s="54"/>
      <c r="P7" s="64"/>
      <c r="Q7" s="54"/>
      <c r="R7" s="66">
        <f t="shared" si="3"/>
        <v>-8.1</v>
      </c>
    </row>
    <row r="8" spans="1:18" ht="12.75">
      <c r="A8" s="56" t="s">
        <v>97</v>
      </c>
      <c r="B8" s="57">
        <v>11.3</v>
      </c>
      <c r="C8" s="62">
        <v>12.5</v>
      </c>
      <c r="D8" s="63">
        <f t="shared" si="0"/>
        <v>1.1999999999999993</v>
      </c>
      <c r="E8" s="45"/>
      <c r="F8" s="64"/>
      <c r="G8" s="67"/>
      <c r="H8" s="66">
        <f t="shared" si="1"/>
        <v>-11.3</v>
      </c>
      <c r="I8" s="45"/>
      <c r="J8" s="45"/>
      <c r="K8" s="56" t="s">
        <v>97</v>
      </c>
      <c r="L8" s="57">
        <v>11.4</v>
      </c>
      <c r="M8" s="62">
        <v>12.5</v>
      </c>
      <c r="N8" s="63">
        <f t="shared" si="2"/>
        <v>1.0999999999999996</v>
      </c>
      <c r="O8" s="54"/>
      <c r="P8" s="64"/>
      <c r="Q8" s="54"/>
      <c r="R8" s="66">
        <f t="shared" si="3"/>
        <v>-11.3</v>
      </c>
    </row>
    <row r="9" spans="1:18" ht="12.75">
      <c r="A9" s="56" t="s">
        <v>214</v>
      </c>
      <c r="B9" s="57">
        <v>14.1</v>
      </c>
      <c r="C9" s="62">
        <v>15.8</v>
      </c>
      <c r="D9" s="63">
        <f t="shared" si="0"/>
        <v>1.700000000000001</v>
      </c>
      <c r="E9" s="45"/>
      <c r="F9" s="64"/>
      <c r="G9" s="67"/>
      <c r="H9" s="66">
        <f t="shared" si="1"/>
        <v>-14.1</v>
      </c>
      <c r="I9" s="45"/>
      <c r="J9" s="45"/>
      <c r="K9" s="56" t="s">
        <v>214</v>
      </c>
      <c r="L9" s="57">
        <v>14.3</v>
      </c>
      <c r="M9" s="62">
        <v>15.8</v>
      </c>
      <c r="N9" s="63">
        <f t="shared" si="2"/>
        <v>1.5</v>
      </c>
      <c r="O9" s="54"/>
      <c r="P9" s="64"/>
      <c r="Q9" s="54"/>
      <c r="R9" s="66">
        <f t="shared" si="3"/>
        <v>-14.1</v>
      </c>
    </row>
    <row r="10" spans="1:18" ht="12.75">
      <c r="A10" s="56" t="s">
        <v>215</v>
      </c>
      <c r="B10" s="57">
        <v>16.5</v>
      </c>
      <c r="C10" s="62">
        <v>17.8</v>
      </c>
      <c r="D10" s="263">
        <f t="shared" si="0"/>
        <v>1.3000000000000007</v>
      </c>
      <c r="E10" s="45"/>
      <c r="F10" s="58"/>
      <c r="G10" s="65"/>
      <c r="H10" s="59">
        <f t="shared" si="1"/>
        <v>-16.5</v>
      </c>
      <c r="I10" s="45"/>
      <c r="J10" s="45"/>
      <c r="K10" s="56" t="s">
        <v>215</v>
      </c>
      <c r="L10" s="57">
        <v>16.7</v>
      </c>
      <c r="M10" s="62">
        <v>17.8</v>
      </c>
      <c r="N10" s="263">
        <f t="shared" si="2"/>
        <v>1.1000000000000014</v>
      </c>
      <c r="O10" s="54"/>
      <c r="P10" s="58"/>
      <c r="Q10" s="54"/>
      <c r="R10" s="59">
        <f t="shared" si="3"/>
        <v>-16.5</v>
      </c>
    </row>
    <row r="11" spans="1:18" ht="12.75">
      <c r="A11" s="56" t="s">
        <v>216</v>
      </c>
      <c r="B11" s="57">
        <v>16.2</v>
      </c>
      <c r="C11" s="265">
        <v>14.9</v>
      </c>
      <c r="D11" s="266">
        <f t="shared" si="0"/>
        <v>-1.299999999999999</v>
      </c>
      <c r="E11" s="45"/>
      <c r="F11" s="64"/>
      <c r="G11" s="54"/>
      <c r="H11" s="66">
        <f t="shared" si="1"/>
        <v>-16.2</v>
      </c>
      <c r="I11" s="45"/>
      <c r="J11" s="45"/>
      <c r="K11" s="56" t="s">
        <v>216</v>
      </c>
      <c r="L11" s="57">
        <v>16.4</v>
      </c>
      <c r="M11" s="265">
        <v>14.9</v>
      </c>
      <c r="N11" s="266">
        <f t="shared" si="2"/>
        <v>-1.4999999999999982</v>
      </c>
      <c r="O11" s="54"/>
      <c r="P11" s="64"/>
      <c r="Q11" s="54"/>
      <c r="R11" s="66">
        <f t="shared" si="3"/>
        <v>-16.2</v>
      </c>
    </row>
    <row r="12" spans="1:18" ht="12.75">
      <c r="A12" s="56" t="s">
        <v>120</v>
      </c>
      <c r="B12" s="57">
        <v>13.7</v>
      </c>
      <c r="C12" s="62">
        <v>14.6</v>
      </c>
      <c r="D12" s="63">
        <f t="shared" si="0"/>
        <v>0.9000000000000004</v>
      </c>
      <c r="E12" s="45"/>
      <c r="F12" s="64"/>
      <c r="G12" s="54"/>
      <c r="H12" s="66">
        <f t="shared" si="1"/>
        <v>-13.7</v>
      </c>
      <c r="I12" s="45"/>
      <c r="J12" s="45"/>
      <c r="K12" s="56" t="s">
        <v>120</v>
      </c>
      <c r="L12" s="57">
        <v>13.5</v>
      </c>
      <c r="M12" s="62">
        <v>14.6</v>
      </c>
      <c r="N12" s="63">
        <f t="shared" si="2"/>
        <v>1.0999999999999996</v>
      </c>
      <c r="O12" s="54"/>
      <c r="P12" s="64"/>
      <c r="Q12" s="54"/>
      <c r="R12" s="66">
        <f t="shared" si="3"/>
        <v>-13.7</v>
      </c>
    </row>
    <row r="13" spans="1:18" ht="12.75">
      <c r="A13" s="56" t="s">
        <v>121</v>
      </c>
      <c r="B13" s="57">
        <v>10.4</v>
      </c>
      <c r="C13" s="62">
        <v>12.2</v>
      </c>
      <c r="D13" s="63">
        <f t="shared" si="0"/>
        <v>1.799999999999999</v>
      </c>
      <c r="E13" s="45"/>
      <c r="F13" s="64"/>
      <c r="G13" s="54"/>
      <c r="H13" s="66">
        <f t="shared" si="1"/>
        <v>-10.4</v>
      </c>
      <c r="I13" s="45"/>
      <c r="J13" s="45"/>
      <c r="K13" s="56" t="s">
        <v>121</v>
      </c>
      <c r="L13" s="57">
        <v>10.2</v>
      </c>
      <c r="M13" s="62">
        <v>12.2</v>
      </c>
      <c r="N13" s="63">
        <f t="shared" si="2"/>
        <v>2</v>
      </c>
      <c r="O13" s="54"/>
      <c r="P13" s="64"/>
      <c r="Q13" s="54"/>
      <c r="R13" s="66">
        <f t="shared" si="3"/>
        <v>-10.4</v>
      </c>
    </row>
    <row r="14" spans="1:18" ht="12.75">
      <c r="A14" s="56" t="s">
        <v>122</v>
      </c>
      <c r="B14" s="57">
        <v>6.9</v>
      </c>
      <c r="C14" s="62">
        <v>7.8</v>
      </c>
      <c r="D14" s="63">
        <f t="shared" si="0"/>
        <v>0.8999999999999995</v>
      </c>
      <c r="E14" s="45"/>
      <c r="F14" s="64"/>
      <c r="G14" s="54"/>
      <c r="H14" s="70">
        <f t="shared" si="1"/>
        <v>-6.9</v>
      </c>
      <c r="I14" s="45"/>
      <c r="J14" s="45"/>
      <c r="K14" s="56" t="s">
        <v>122</v>
      </c>
      <c r="L14" s="57">
        <v>6.1</v>
      </c>
      <c r="M14" s="62">
        <v>7.8</v>
      </c>
      <c r="N14" s="63">
        <f t="shared" si="2"/>
        <v>1.7000000000000002</v>
      </c>
      <c r="O14" s="54"/>
      <c r="P14" s="64"/>
      <c r="Q14" s="54"/>
      <c r="R14" s="70">
        <f t="shared" si="3"/>
        <v>-6.9</v>
      </c>
    </row>
    <row r="15" spans="1:18" ht="12.75">
      <c r="A15" s="56" t="s">
        <v>123</v>
      </c>
      <c r="B15" s="57">
        <v>5.1</v>
      </c>
      <c r="C15" s="68">
        <v>4.4</v>
      </c>
      <c r="D15" s="69">
        <f t="shared" si="0"/>
        <v>-0.6999999999999993</v>
      </c>
      <c r="E15" s="45"/>
      <c r="F15" s="58"/>
      <c r="G15" s="54"/>
      <c r="H15" s="70">
        <f t="shared" si="1"/>
        <v>-5.1</v>
      </c>
      <c r="I15" s="45"/>
      <c r="J15" s="45"/>
      <c r="K15" s="56" t="s">
        <v>123</v>
      </c>
      <c r="L15" s="57">
        <v>4.3</v>
      </c>
      <c r="M15" s="68">
        <v>4.4</v>
      </c>
      <c r="N15" s="69">
        <f t="shared" si="2"/>
        <v>0.10000000000000053</v>
      </c>
      <c r="O15" s="54"/>
      <c r="P15" s="58"/>
      <c r="Q15" s="54"/>
      <c r="R15" s="70">
        <f t="shared" si="3"/>
        <v>-5.1</v>
      </c>
    </row>
    <row r="16" spans="1:18" ht="12.75">
      <c r="A16" s="56" t="s">
        <v>124</v>
      </c>
      <c r="B16" s="57">
        <f>SUM(B4:B15)/12</f>
        <v>9.75</v>
      </c>
      <c r="C16" s="71">
        <f>SUM(C4:C15)/12</f>
        <v>10.741666666666667</v>
      </c>
      <c r="D16" s="72">
        <f>SUM(D4:D15)/12</f>
        <v>0.9916666666666668</v>
      </c>
      <c r="E16" s="45"/>
      <c r="F16" s="73">
        <f>SUM(F4:F15)/12</f>
        <v>0</v>
      </c>
      <c r="G16" s="54"/>
      <c r="H16" s="74">
        <f>SUM(H4:H15)/12</f>
        <v>-9.75</v>
      </c>
      <c r="I16" s="45"/>
      <c r="J16" s="45"/>
      <c r="K16" s="56" t="s">
        <v>124</v>
      </c>
      <c r="L16" s="57">
        <v>9.6</v>
      </c>
      <c r="M16" s="71">
        <f>SUM(M4:M15)/12</f>
        <v>10.741666666666667</v>
      </c>
      <c r="N16" s="72">
        <f>SUM(N4:N15)/12</f>
        <v>1.1750000000000005</v>
      </c>
      <c r="O16" s="54"/>
      <c r="P16" s="73">
        <f>SUM(P4:P15)/12</f>
        <v>0</v>
      </c>
      <c r="Q16" s="54"/>
      <c r="R16" s="74">
        <f>SUM(R4:R15)/12</f>
        <v>-9.75</v>
      </c>
    </row>
    <row r="17" spans="1:18" ht="12.75">
      <c r="A17" s="75"/>
      <c r="B17" s="76"/>
      <c r="C17" s="76"/>
      <c r="D17" s="77"/>
      <c r="E17" s="45"/>
      <c r="F17" s="75"/>
      <c r="G17" s="76"/>
      <c r="H17" s="77"/>
      <c r="I17" s="45"/>
      <c r="J17" s="45"/>
      <c r="K17" s="75"/>
      <c r="L17" s="76"/>
      <c r="M17" s="76"/>
      <c r="N17" s="77"/>
      <c r="O17" s="45"/>
      <c r="P17" s="75"/>
      <c r="Q17" s="76"/>
      <c r="R17" s="77"/>
    </row>
    <row r="18" spans="1:18" ht="12.75">
      <c r="A18" s="45"/>
      <c r="B18" s="45"/>
      <c r="C18" s="45"/>
      <c r="D18" s="45"/>
      <c r="E18" s="45"/>
      <c r="F18" s="45"/>
      <c r="G18" s="45"/>
      <c r="H18" s="45"/>
      <c r="I18" s="45"/>
      <c r="J18" s="45"/>
      <c r="K18" s="45"/>
      <c r="L18" s="45"/>
      <c r="M18" s="45"/>
      <c r="N18" s="45"/>
      <c r="O18" s="45"/>
      <c r="P18" s="45"/>
      <c r="Q18" s="45"/>
      <c r="R18" s="45"/>
    </row>
    <row r="19" spans="1:18" ht="12.75">
      <c r="A19" s="45"/>
      <c r="B19" s="45"/>
      <c r="C19" s="45"/>
      <c r="D19" s="45"/>
      <c r="E19" s="45"/>
      <c r="F19" s="45"/>
      <c r="G19" s="45"/>
      <c r="H19" s="45"/>
      <c r="I19" s="45"/>
      <c r="J19" s="45"/>
      <c r="K19" s="45"/>
      <c r="L19" s="45"/>
      <c r="M19" s="45"/>
      <c r="N19" s="45"/>
      <c r="O19" s="45"/>
      <c r="P19" s="45"/>
      <c r="Q19" s="45"/>
      <c r="R19" s="45"/>
    </row>
    <row r="20" spans="1:18" ht="12.75">
      <c r="A20" s="45"/>
      <c r="B20" s="45"/>
      <c r="C20" s="45"/>
      <c r="D20" s="45"/>
      <c r="E20" s="45"/>
      <c r="F20" s="45"/>
      <c r="G20" s="45"/>
      <c r="H20" s="45"/>
      <c r="I20" s="45"/>
      <c r="J20" s="45"/>
      <c r="K20" s="45"/>
      <c r="L20" s="45"/>
      <c r="M20" s="45"/>
      <c r="N20" s="45"/>
      <c r="O20" s="45"/>
      <c r="P20" s="45"/>
      <c r="Q20" s="45"/>
      <c r="R20" s="45"/>
    </row>
    <row r="21" spans="1:18" ht="12.75">
      <c r="A21" s="45"/>
      <c r="B21" s="45"/>
      <c r="C21" s="45"/>
      <c r="D21" s="45"/>
      <c r="E21" s="45"/>
      <c r="F21" s="45"/>
      <c r="G21" s="45"/>
      <c r="H21" s="45"/>
      <c r="I21" s="45"/>
      <c r="J21" s="45"/>
      <c r="K21" s="45"/>
      <c r="L21" s="45"/>
      <c r="M21" s="45"/>
      <c r="N21" s="45"/>
      <c r="O21" s="45"/>
      <c r="P21" s="45"/>
      <c r="Q21" s="45"/>
      <c r="R21" s="45"/>
    </row>
    <row r="22" spans="1:18" ht="23.25">
      <c r="A22" s="78" t="s">
        <v>125</v>
      </c>
      <c r="B22" s="45"/>
      <c r="C22" s="45"/>
      <c r="D22" s="45"/>
      <c r="E22" s="45"/>
      <c r="F22" s="45"/>
      <c r="G22" s="45"/>
      <c r="H22" s="45"/>
      <c r="I22" s="45"/>
      <c r="J22" s="45"/>
      <c r="K22" s="45"/>
      <c r="L22" s="45"/>
      <c r="M22" s="45"/>
      <c r="N22" s="45"/>
      <c r="O22" s="45"/>
      <c r="P22" s="45"/>
      <c r="Q22" s="45"/>
      <c r="R22" s="45"/>
    </row>
    <row r="23" spans="1:18" ht="12.75">
      <c r="A23" s="45"/>
      <c r="B23" s="45"/>
      <c r="C23" s="45"/>
      <c r="D23" s="45"/>
      <c r="E23" s="45"/>
      <c r="F23" s="45"/>
      <c r="G23" s="45"/>
      <c r="H23" s="45"/>
      <c r="I23" s="45"/>
      <c r="J23" s="45"/>
      <c r="K23" s="45"/>
      <c r="L23" s="45"/>
      <c r="M23" s="45"/>
      <c r="N23" s="45"/>
      <c r="O23" s="45"/>
      <c r="P23" s="45"/>
      <c r="Q23" s="45"/>
      <c r="R23" s="45"/>
    </row>
    <row r="24" spans="1:18" ht="12.75">
      <c r="A24" s="79"/>
      <c r="B24" s="80" t="s">
        <v>126</v>
      </c>
      <c r="C24" s="80" t="s">
        <v>241</v>
      </c>
      <c r="D24" s="80" t="s">
        <v>242</v>
      </c>
      <c r="E24" s="80" t="s">
        <v>243</v>
      </c>
      <c r="F24" s="80" t="s">
        <v>244</v>
      </c>
      <c r="G24" s="80" t="s">
        <v>245</v>
      </c>
      <c r="H24" s="80" t="s">
        <v>246</v>
      </c>
      <c r="I24" s="80" t="s">
        <v>247</v>
      </c>
      <c r="J24" s="80" t="s">
        <v>58</v>
      </c>
      <c r="K24" s="80" t="s">
        <v>423</v>
      </c>
      <c r="L24" s="80" t="s">
        <v>424</v>
      </c>
      <c r="M24" s="80" t="s">
        <v>425</v>
      </c>
      <c r="N24" s="81" t="s">
        <v>426</v>
      </c>
      <c r="O24" s="45"/>
      <c r="P24" s="45"/>
      <c r="Q24" s="45"/>
      <c r="R24" s="45"/>
    </row>
    <row r="25" spans="1:18" ht="12.75">
      <c r="A25" s="79"/>
      <c r="B25" s="80"/>
      <c r="C25" s="80"/>
      <c r="D25" s="80"/>
      <c r="E25" s="80"/>
      <c r="F25" s="80"/>
      <c r="G25" s="80"/>
      <c r="H25" s="80"/>
      <c r="I25" s="80"/>
      <c r="J25" s="80"/>
      <c r="K25" s="80"/>
      <c r="L25" s="80"/>
      <c r="M25" s="80"/>
      <c r="N25" s="80"/>
      <c r="O25" s="45"/>
      <c r="P25" s="45"/>
      <c r="Q25" s="45"/>
      <c r="R25" s="45"/>
    </row>
    <row r="26" spans="1:18" ht="12.75">
      <c r="A26" s="79" t="s">
        <v>427</v>
      </c>
      <c r="B26" s="80">
        <v>4.2</v>
      </c>
      <c r="C26" s="80">
        <v>4.2</v>
      </c>
      <c r="D26" s="80">
        <v>6.3</v>
      </c>
      <c r="E26" s="80">
        <v>8.1</v>
      </c>
      <c r="F26" s="80">
        <v>11.3</v>
      </c>
      <c r="G26" s="80">
        <v>14.1</v>
      </c>
      <c r="H26" s="80">
        <v>16.5</v>
      </c>
      <c r="I26" s="80">
        <v>16.2</v>
      </c>
      <c r="J26" s="80">
        <v>13.7</v>
      </c>
      <c r="K26" s="80">
        <v>10.4</v>
      </c>
      <c r="L26" s="80">
        <v>6.9</v>
      </c>
      <c r="M26" s="80">
        <v>5.1</v>
      </c>
      <c r="N26" s="80">
        <v>9.75</v>
      </c>
      <c r="O26" s="45"/>
      <c r="P26" s="45"/>
      <c r="Q26" s="45"/>
      <c r="R26" s="45"/>
    </row>
    <row r="27" spans="1:18" ht="12.75">
      <c r="A27" s="45"/>
      <c r="B27" s="45"/>
      <c r="C27" s="45"/>
      <c r="D27" s="45"/>
      <c r="E27" s="45"/>
      <c r="F27" s="45"/>
      <c r="G27" s="45"/>
      <c r="H27" s="45"/>
      <c r="I27" s="45"/>
      <c r="J27" s="45"/>
      <c r="K27" s="45"/>
      <c r="L27" s="45"/>
      <c r="M27" s="45"/>
      <c r="N27" s="45"/>
      <c r="O27" s="45"/>
      <c r="P27" s="45"/>
      <c r="Q27" s="45"/>
      <c r="R27" s="45"/>
    </row>
    <row r="28" spans="1:18" ht="12.75">
      <c r="A28" s="82" t="s">
        <v>218</v>
      </c>
      <c r="B28" s="45"/>
      <c r="C28" s="45"/>
      <c r="D28" s="45"/>
      <c r="E28" s="45"/>
      <c r="F28" s="45"/>
      <c r="G28" s="45"/>
      <c r="H28" s="45"/>
      <c r="I28" s="45"/>
      <c r="J28" s="45"/>
      <c r="K28" s="45"/>
      <c r="L28" s="45"/>
      <c r="M28" s="45"/>
      <c r="N28" s="45"/>
      <c r="O28" s="45"/>
      <c r="P28" s="45"/>
      <c r="Q28" s="45"/>
      <c r="R28" s="45"/>
    </row>
    <row r="29" spans="1:18" ht="12.75">
      <c r="A29" s="45"/>
      <c r="B29" s="45"/>
      <c r="C29" s="45"/>
      <c r="D29" s="45"/>
      <c r="E29" s="45"/>
      <c r="F29" s="45"/>
      <c r="G29" s="45"/>
      <c r="H29" s="45"/>
      <c r="I29" s="45"/>
      <c r="J29" s="45"/>
      <c r="K29" s="45"/>
      <c r="L29" s="45"/>
      <c r="M29" s="45"/>
      <c r="N29" s="45"/>
      <c r="O29" s="45"/>
      <c r="P29" s="45"/>
      <c r="Q29" s="45"/>
      <c r="R29" s="45"/>
    </row>
    <row r="30" spans="1:18" ht="12.75">
      <c r="A30" s="45"/>
      <c r="B30" s="45"/>
      <c r="C30" s="45"/>
      <c r="D30" s="45"/>
      <c r="E30" s="45"/>
      <c r="F30" s="45"/>
      <c r="G30" s="45"/>
      <c r="H30" s="45"/>
      <c r="I30" s="45"/>
      <c r="J30" s="45"/>
      <c r="K30" s="45"/>
      <c r="L30" s="45"/>
      <c r="M30" s="45"/>
      <c r="N30" s="45"/>
      <c r="O30" s="45"/>
      <c r="P30" s="45"/>
      <c r="Q30" s="45"/>
      <c r="R30" s="45"/>
    </row>
    <row r="31" spans="1:18" ht="12.75">
      <c r="A31" s="45"/>
      <c r="B31" s="45"/>
      <c r="C31" s="45"/>
      <c r="D31" s="45"/>
      <c r="E31" s="45"/>
      <c r="F31" s="45"/>
      <c r="G31" s="45"/>
      <c r="H31" s="45"/>
      <c r="I31" s="45"/>
      <c r="J31" s="45"/>
      <c r="K31" s="45"/>
      <c r="L31" s="45"/>
      <c r="M31" s="45"/>
      <c r="N31" s="45"/>
      <c r="O31" s="45"/>
      <c r="P31" s="45"/>
      <c r="Q31" s="45"/>
      <c r="R31" s="45"/>
    </row>
    <row r="32" spans="1:18" ht="12.75">
      <c r="A32" s="83" t="s">
        <v>271</v>
      </c>
      <c r="B32" s="45"/>
      <c r="C32" s="45"/>
      <c r="D32" s="45"/>
      <c r="E32" s="45"/>
      <c r="F32" s="45"/>
      <c r="G32" s="45"/>
      <c r="H32" s="45"/>
      <c r="I32" s="45"/>
      <c r="J32" s="45"/>
      <c r="K32" s="45"/>
      <c r="L32" s="45"/>
      <c r="M32" s="45"/>
      <c r="N32" s="45"/>
      <c r="O32" s="45"/>
      <c r="P32" s="45"/>
      <c r="Q32" s="45"/>
      <c r="R32" s="45"/>
    </row>
    <row r="33" spans="1:18" ht="12.75">
      <c r="A33" s="45"/>
      <c r="B33" s="45"/>
      <c r="C33" s="45"/>
      <c r="D33" s="45"/>
      <c r="E33" s="45"/>
      <c r="F33" s="45"/>
      <c r="G33" s="45"/>
      <c r="H33" s="45"/>
      <c r="I33" s="45"/>
      <c r="J33" s="45"/>
      <c r="K33" s="45"/>
      <c r="L33" s="45"/>
      <c r="M33" s="45"/>
      <c r="N33" s="45"/>
      <c r="O33" s="45"/>
      <c r="P33" s="45"/>
      <c r="Q33" s="45"/>
      <c r="R33" s="45"/>
    </row>
    <row r="34" spans="1:18" ht="12.75">
      <c r="A34" s="79"/>
      <c r="B34" s="80" t="s">
        <v>126</v>
      </c>
      <c r="C34" s="80" t="s">
        <v>241</v>
      </c>
      <c r="D34" s="80" t="s">
        <v>242</v>
      </c>
      <c r="E34" s="80" t="s">
        <v>243</v>
      </c>
      <c r="F34" s="80" t="s">
        <v>244</v>
      </c>
      <c r="G34" s="80" t="s">
        <v>245</v>
      </c>
      <c r="H34" s="80" t="s">
        <v>246</v>
      </c>
      <c r="I34" s="80" t="s">
        <v>247</v>
      </c>
      <c r="J34" s="80" t="s">
        <v>58</v>
      </c>
      <c r="K34" s="80" t="s">
        <v>423</v>
      </c>
      <c r="L34" s="80" t="s">
        <v>424</v>
      </c>
      <c r="M34" s="80" t="s">
        <v>425</v>
      </c>
      <c r="N34" s="81" t="s">
        <v>426</v>
      </c>
      <c r="O34" s="45"/>
      <c r="P34" s="45"/>
      <c r="Q34" s="45"/>
      <c r="R34" s="45"/>
    </row>
    <row r="35" spans="1:18" ht="12.75">
      <c r="A35" s="79"/>
      <c r="B35" s="80"/>
      <c r="C35" s="80"/>
      <c r="D35" s="80"/>
      <c r="E35" s="80"/>
      <c r="F35" s="80"/>
      <c r="G35" s="80"/>
      <c r="H35" s="80"/>
      <c r="I35" s="80"/>
      <c r="J35" s="80"/>
      <c r="K35" s="80"/>
      <c r="L35" s="80"/>
      <c r="M35" s="80"/>
      <c r="N35" s="80"/>
      <c r="O35" s="45"/>
      <c r="P35" s="45"/>
      <c r="Q35" s="45"/>
      <c r="R35" s="45"/>
    </row>
    <row r="36" spans="1:18" ht="12.75">
      <c r="A36" s="79" t="s">
        <v>349</v>
      </c>
      <c r="B36" s="84"/>
      <c r="C36" s="84"/>
      <c r="D36" s="84"/>
      <c r="E36" s="84"/>
      <c r="F36" s="84"/>
      <c r="G36" s="84"/>
      <c r="H36" s="84"/>
      <c r="I36" s="84"/>
      <c r="J36" s="84"/>
      <c r="K36" s="84"/>
      <c r="L36" s="84"/>
      <c r="M36" s="84"/>
      <c r="N36" s="84"/>
      <c r="O36" s="85" t="s">
        <v>219</v>
      </c>
      <c r="P36" s="45"/>
      <c r="Q36" s="45"/>
      <c r="R36" s="45"/>
    </row>
    <row r="41" spans="1:5" ht="12.75">
      <c r="A41" s="86" t="s">
        <v>224</v>
      </c>
      <c r="B41" s="86"/>
      <c r="C41" s="86"/>
      <c r="D41" s="86"/>
      <c r="E41" s="86"/>
    </row>
    <row r="42" spans="1:5" ht="12.75">
      <c r="A42" s="86"/>
      <c r="B42" s="86"/>
      <c r="C42" s="86"/>
      <c r="D42" s="86"/>
      <c r="E42" s="86"/>
    </row>
    <row r="43" spans="1:5" ht="12.75">
      <c r="A43" s="86"/>
      <c r="B43" s="86"/>
      <c r="C43" s="86" t="s">
        <v>349</v>
      </c>
      <c r="D43" s="86" t="s">
        <v>349</v>
      </c>
      <c r="E43" s="86" t="s">
        <v>220</v>
      </c>
    </row>
    <row r="44" spans="1:5" ht="12.75">
      <c r="A44" s="86" t="s">
        <v>41</v>
      </c>
      <c r="B44" s="86" t="s">
        <v>349</v>
      </c>
      <c r="C44" s="86" t="s">
        <v>221</v>
      </c>
      <c r="D44" s="86" t="s">
        <v>222</v>
      </c>
      <c r="E44" s="86" t="s">
        <v>223</v>
      </c>
    </row>
    <row r="45" spans="1:5" ht="12.75">
      <c r="A45" s="87" t="s">
        <v>210</v>
      </c>
      <c r="B45" s="88">
        <v>3.7</v>
      </c>
      <c r="C45" s="88"/>
      <c r="D45" s="88"/>
      <c r="E45" s="88">
        <v>57.4</v>
      </c>
    </row>
    <row r="46" spans="1:5" ht="12.75">
      <c r="A46" s="87" t="s">
        <v>211</v>
      </c>
      <c r="B46" s="88">
        <v>4.2</v>
      </c>
      <c r="C46" s="88"/>
      <c r="D46" s="88"/>
      <c r="E46" s="88">
        <v>52.1</v>
      </c>
    </row>
    <row r="47" spans="1:5" ht="12.75">
      <c r="A47" s="87" t="s">
        <v>212</v>
      </c>
      <c r="B47" s="88">
        <v>6.3</v>
      </c>
      <c r="C47" s="88"/>
      <c r="D47" s="88"/>
      <c r="E47" s="88">
        <v>53.7</v>
      </c>
    </row>
    <row r="48" spans="1:5" ht="12.75">
      <c r="A48" s="87" t="s">
        <v>213</v>
      </c>
      <c r="B48" s="88">
        <v>7.7</v>
      </c>
      <c r="C48" s="88"/>
      <c r="D48" s="88"/>
      <c r="E48" s="88">
        <v>52.4</v>
      </c>
    </row>
    <row r="49" spans="1:5" ht="12.75">
      <c r="A49" s="87" t="s">
        <v>97</v>
      </c>
      <c r="B49" s="88">
        <v>11.4</v>
      </c>
      <c r="C49" s="88"/>
      <c r="D49" s="88"/>
      <c r="E49" s="88">
        <v>49.8</v>
      </c>
    </row>
    <row r="50" spans="1:5" ht="12.75">
      <c r="A50" s="87" t="s">
        <v>214</v>
      </c>
      <c r="B50" s="88">
        <v>14.3</v>
      </c>
      <c r="C50" s="88"/>
      <c r="D50" s="88"/>
      <c r="E50" s="88">
        <v>56.5</v>
      </c>
    </row>
    <row r="51" spans="1:5" ht="12.75">
      <c r="A51" s="87" t="s">
        <v>215</v>
      </c>
      <c r="B51" s="88">
        <v>16.7</v>
      </c>
      <c r="C51" s="88"/>
      <c r="D51" s="88"/>
      <c r="E51" s="88">
        <v>46.3</v>
      </c>
    </row>
    <row r="52" spans="1:5" ht="12.75">
      <c r="A52" s="87" t="s">
        <v>216</v>
      </c>
      <c r="B52" s="88">
        <v>16.4</v>
      </c>
      <c r="C52" s="88"/>
      <c r="D52" s="88"/>
      <c r="E52" s="88">
        <v>49.9</v>
      </c>
    </row>
    <row r="53" spans="1:5" ht="12.75">
      <c r="A53" s="87" t="s">
        <v>120</v>
      </c>
      <c r="B53" s="88">
        <v>13.5</v>
      </c>
      <c r="C53" s="88"/>
      <c r="D53" s="88"/>
      <c r="E53" s="88">
        <v>53.4</v>
      </c>
    </row>
    <row r="54" spans="1:5" ht="12.75">
      <c r="A54" s="87" t="s">
        <v>121</v>
      </c>
      <c r="B54" s="88">
        <v>10.2</v>
      </c>
      <c r="C54" s="88"/>
      <c r="D54" s="88"/>
      <c r="E54" s="88">
        <v>70.7</v>
      </c>
    </row>
    <row r="55" spans="1:5" ht="12.75">
      <c r="A55" s="87" t="s">
        <v>122</v>
      </c>
      <c r="B55" s="88">
        <v>6.1</v>
      </c>
      <c r="C55" s="88"/>
      <c r="D55" s="88"/>
      <c r="E55" s="88">
        <v>64.2</v>
      </c>
    </row>
    <row r="56" spans="1:5" ht="12.75">
      <c r="A56" s="87" t="s">
        <v>123</v>
      </c>
      <c r="B56" s="88">
        <v>4.3</v>
      </c>
      <c r="C56" s="88"/>
      <c r="D56" s="88"/>
      <c r="E56" s="88">
        <v>71.6</v>
      </c>
    </row>
    <row r="57" spans="1:5" ht="12.75">
      <c r="A57" s="87" t="s">
        <v>111</v>
      </c>
      <c r="B57" s="88">
        <v>9.6</v>
      </c>
      <c r="C57" s="88"/>
      <c r="D57" s="88"/>
      <c r="E57" s="88">
        <v>768</v>
      </c>
    </row>
  </sheetData>
  <hyperlinks>
    <hyperlink ref="F3" r:id="rId1" display="2009 Hadley CET"/>
    <hyperlink ref="A28" r:id="rId2" display="CET From 1900 to Present. (Met Office Hadley)"/>
    <hyperlink ref="P3" r:id="rId3" display="Philip Eden CE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33" sqref="A33"/>
    </sheetView>
  </sheetViews>
  <sheetFormatPr defaultColWidth="9.140625" defaultRowHeight="12.75"/>
  <sheetData>
    <row r="1" spans="1:9" ht="13.5" thickBot="1">
      <c r="A1" s="243">
        <v>7.3</v>
      </c>
      <c r="B1" s="243">
        <v>6.7</v>
      </c>
      <c r="H1" s="243">
        <v>19.3</v>
      </c>
      <c r="I1" s="268">
        <v>11.3</v>
      </c>
    </row>
    <row r="2" spans="1:9" ht="12.75">
      <c r="A2" s="202">
        <v>8</v>
      </c>
      <c r="B2" s="202">
        <v>5.8</v>
      </c>
      <c r="H2" s="202">
        <v>18.6</v>
      </c>
      <c r="I2" s="202">
        <v>9.3</v>
      </c>
    </row>
    <row r="3" spans="1:9" ht="12.75">
      <c r="A3" s="154">
        <v>7.4</v>
      </c>
      <c r="B3" s="154">
        <v>-1.9</v>
      </c>
      <c r="C3" s="163"/>
      <c r="H3" s="154">
        <v>19.5</v>
      </c>
      <c r="I3" s="260">
        <v>11.7</v>
      </c>
    </row>
    <row r="4" spans="1:9" ht="12.75">
      <c r="A4" s="154">
        <v>5.1</v>
      </c>
      <c r="B4" s="154">
        <v>-0.9</v>
      </c>
      <c r="C4" s="163"/>
      <c r="H4" s="154">
        <v>13</v>
      </c>
      <c r="I4" s="260">
        <v>11</v>
      </c>
    </row>
    <row r="5" spans="1:9" ht="12.75">
      <c r="A5" s="154">
        <v>7.1</v>
      </c>
      <c r="B5" s="154">
        <v>0</v>
      </c>
      <c r="C5" s="163"/>
      <c r="H5" s="154">
        <v>15.7</v>
      </c>
      <c r="I5" s="260">
        <v>2.5</v>
      </c>
    </row>
    <row r="6" spans="1:9" ht="12.75">
      <c r="A6" s="154">
        <v>9</v>
      </c>
      <c r="B6" s="154">
        <v>-3.5</v>
      </c>
      <c r="C6" s="163"/>
      <c r="H6" s="154">
        <v>13.1</v>
      </c>
      <c r="I6" s="154">
        <v>7.4</v>
      </c>
    </row>
    <row r="7" spans="1:9" ht="12.75">
      <c r="A7" s="154">
        <v>8.4</v>
      </c>
      <c r="B7" s="154">
        <v>-3.1</v>
      </c>
      <c r="C7" s="163"/>
      <c r="H7" s="154">
        <v>12.4</v>
      </c>
      <c r="I7" s="154">
        <v>6.8</v>
      </c>
    </row>
    <row r="8" spans="1:9" ht="12.75">
      <c r="A8" s="154">
        <v>5.2</v>
      </c>
      <c r="B8" s="154">
        <v>-0.3</v>
      </c>
      <c r="C8" s="163"/>
      <c r="H8" s="154">
        <v>15.1</v>
      </c>
      <c r="I8" s="154">
        <v>6.2</v>
      </c>
    </row>
    <row r="9" spans="1:9" ht="12.75">
      <c r="A9" s="154">
        <v>10.4</v>
      </c>
      <c r="B9" s="154">
        <v>-1.9</v>
      </c>
      <c r="C9" s="163"/>
      <c r="H9" s="154">
        <v>13.8</v>
      </c>
      <c r="I9" s="154">
        <v>9.1</v>
      </c>
    </row>
    <row r="10" spans="1:9" ht="12.75">
      <c r="A10" s="154">
        <v>7.5</v>
      </c>
      <c r="B10" s="154">
        <v>0.5</v>
      </c>
      <c r="C10" s="163"/>
      <c r="H10" s="154">
        <v>16.5</v>
      </c>
      <c r="I10" s="154">
        <v>7.3</v>
      </c>
    </row>
    <row r="11" spans="1:9" ht="12.75">
      <c r="A11" s="154">
        <v>6.2</v>
      </c>
      <c r="B11" s="154">
        <v>3.3</v>
      </c>
      <c r="C11" s="163"/>
      <c r="H11" s="154">
        <v>14.3</v>
      </c>
      <c r="I11" s="154">
        <v>4.4</v>
      </c>
    </row>
    <row r="12" spans="1:9" ht="12.75">
      <c r="A12" s="154">
        <v>4.3</v>
      </c>
      <c r="B12" s="154">
        <v>3.9</v>
      </c>
      <c r="C12" s="163"/>
      <c r="H12" s="154">
        <v>13.2</v>
      </c>
      <c r="I12" s="154">
        <v>3.6</v>
      </c>
    </row>
    <row r="13" spans="1:9" ht="12.75">
      <c r="A13" s="154">
        <v>4.9</v>
      </c>
      <c r="B13" s="154">
        <v>-3.1</v>
      </c>
      <c r="C13" s="163"/>
      <c r="H13" s="154">
        <v>11.7</v>
      </c>
      <c r="I13" s="154">
        <v>5.4</v>
      </c>
    </row>
    <row r="14" spans="1:9" ht="12.75">
      <c r="A14" s="154">
        <v>7.9</v>
      </c>
      <c r="B14" s="154">
        <v>-2.6</v>
      </c>
      <c r="C14" s="163"/>
      <c r="H14" s="154">
        <v>12.9</v>
      </c>
      <c r="I14" s="260">
        <v>10.5</v>
      </c>
    </row>
    <row r="15" spans="1:9" ht="12.75">
      <c r="A15" s="154">
        <v>7.3</v>
      </c>
      <c r="B15" s="154">
        <v>3.1</v>
      </c>
      <c r="C15" s="163"/>
      <c r="H15" s="154">
        <v>14.5</v>
      </c>
      <c r="I15" s="260">
        <v>10.7</v>
      </c>
    </row>
    <row r="16" spans="1:9" ht="12.75">
      <c r="A16" s="154">
        <v>10</v>
      </c>
      <c r="B16" s="154">
        <v>-0.4</v>
      </c>
      <c r="C16" s="163"/>
      <c r="H16" s="154">
        <v>17</v>
      </c>
      <c r="I16" s="260">
        <v>11.4</v>
      </c>
    </row>
    <row r="17" spans="1:9" ht="12.75">
      <c r="A17" s="154">
        <v>12.7</v>
      </c>
      <c r="B17" s="154">
        <v>3.4</v>
      </c>
      <c r="C17" s="163"/>
      <c r="H17" s="154">
        <v>17</v>
      </c>
      <c r="I17" s="260">
        <v>12.5</v>
      </c>
    </row>
    <row r="18" spans="1:9" ht="12.75">
      <c r="A18" s="154">
        <v>13.7</v>
      </c>
      <c r="B18" s="260">
        <v>10</v>
      </c>
      <c r="C18" s="163"/>
      <c r="H18" s="154">
        <v>18.5</v>
      </c>
      <c r="I18" s="260">
        <v>13.5</v>
      </c>
    </row>
    <row r="19" spans="1:9" ht="12.75">
      <c r="A19" s="154">
        <v>7.9</v>
      </c>
      <c r="B19" s="154">
        <v>5.2</v>
      </c>
      <c r="C19" s="163"/>
      <c r="H19" s="154">
        <v>18.2</v>
      </c>
      <c r="I19" s="260">
        <v>14.5</v>
      </c>
    </row>
    <row r="20" spans="1:9" ht="12.75">
      <c r="A20" s="154">
        <v>8</v>
      </c>
      <c r="B20" s="154">
        <v>4.9</v>
      </c>
      <c r="C20" s="163"/>
      <c r="H20" s="154">
        <v>14.3</v>
      </c>
      <c r="I20" s="154">
        <v>9.1</v>
      </c>
    </row>
    <row r="21" spans="1:9" ht="12.75">
      <c r="A21" s="154">
        <v>12.8</v>
      </c>
      <c r="B21" s="154">
        <v>5.1</v>
      </c>
      <c r="C21" s="163"/>
      <c r="H21" s="154">
        <v>11.8</v>
      </c>
      <c r="I21" s="154">
        <v>9.6</v>
      </c>
    </row>
    <row r="22" spans="1:9" ht="12.75">
      <c r="A22" s="154">
        <v>13.5</v>
      </c>
      <c r="B22" s="154">
        <v>7.5</v>
      </c>
      <c r="C22" s="163"/>
      <c r="H22" s="154">
        <v>12.4</v>
      </c>
      <c r="I22" s="154">
        <v>5.7</v>
      </c>
    </row>
    <row r="23" spans="1:9" ht="12.75">
      <c r="A23" s="154">
        <v>11.8</v>
      </c>
      <c r="B23" s="154">
        <v>9.5</v>
      </c>
      <c r="C23" s="163"/>
      <c r="H23" s="154">
        <v>15</v>
      </c>
      <c r="I23" s="154">
        <v>9.5</v>
      </c>
    </row>
    <row r="24" spans="1:9" ht="12.75">
      <c r="A24" s="154">
        <v>7.1</v>
      </c>
      <c r="B24" s="154">
        <v>3.8</v>
      </c>
      <c r="C24" s="163"/>
      <c r="H24" s="154">
        <v>14.6</v>
      </c>
      <c r="I24" s="260">
        <v>11.4</v>
      </c>
    </row>
    <row r="25" spans="1:9" ht="12.75">
      <c r="A25" s="154">
        <v>5.9</v>
      </c>
      <c r="B25" s="154">
        <v>1.1</v>
      </c>
      <c r="C25" s="163"/>
      <c r="H25" s="154">
        <v>14</v>
      </c>
      <c r="I25" s="154">
        <v>4.3</v>
      </c>
    </row>
    <row r="26" spans="1:9" ht="12.75">
      <c r="A26" s="154">
        <v>3.7</v>
      </c>
      <c r="B26" s="154">
        <v>-0.1</v>
      </c>
      <c r="C26" s="163"/>
      <c r="H26" s="154">
        <v>14.4</v>
      </c>
      <c r="I26" s="154">
        <v>8.5</v>
      </c>
    </row>
    <row r="27" spans="1:9" ht="12.75">
      <c r="A27" s="154">
        <v>2.6</v>
      </c>
      <c r="B27" s="154">
        <v>-1.2</v>
      </c>
      <c r="C27" s="163"/>
      <c r="H27" s="154">
        <v>15.5</v>
      </c>
      <c r="I27" s="260">
        <v>12.2</v>
      </c>
    </row>
    <row r="28" spans="1:9" ht="12.75">
      <c r="A28" s="154">
        <v>2.2</v>
      </c>
      <c r="B28" s="154">
        <v>-3.6</v>
      </c>
      <c r="C28" s="163"/>
      <c r="H28" s="154">
        <v>18.1</v>
      </c>
      <c r="I28" s="260">
        <v>10.5</v>
      </c>
    </row>
    <row r="29" spans="1:9" ht="12.75">
      <c r="A29" s="154">
        <v>2.6</v>
      </c>
      <c r="B29" s="281">
        <v>-5.3</v>
      </c>
      <c r="C29" s="163"/>
      <c r="H29" s="154">
        <v>14.5</v>
      </c>
      <c r="I29" s="154">
        <v>6.8</v>
      </c>
    </row>
    <row r="30" spans="1:9" ht="12.75">
      <c r="A30" s="154">
        <v>3.8</v>
      </c>
      <c r="B30" s="154">
        <v>-4.3</v>
      </c>
      <c r="C30" s="163"/>
      <c r="H30" s="154">
        <v>17.7</v>
      </c>
      <c r="I30" s="154">
        <v>9.1</v>
      </c>
    </row>
    <row r="31" spans="1:9" ht="12.75">
      <c r="A31" s="154">
        <v>10</v>
      </c>
      <c r="B31" s="154">
        <v>-3.5</v>
      </c>
      <c r="C31" s="163"/>
      <c r="H31" s="221">
        <v>18.5</v>
      </c>
      <c r="I31" s="270">
        <v>13.6</v>
      </c>
    </row>
    <row r="32" spans="1:10" ht="12.75">
      <c r="A32" s="163">
        <f>SUM(A1:A31)/31</f>
        <v>7.558064516129033</v>
      </c>
      <c r="B32" s="163">
        <f>SUM(B1:B31)/31</f>
        <v>1.229032258064516</v>
      </c>
      <c r="C32" s="282">
        <f>SUM(A32:B32)/2</f>
        <v>4.393548387096774</v>
      </c>
      <c r="H32" s="163">
        <f>SUM(H1:H31)/31</f>
        <v>15.325806451612904</v>
      </c>
      <c r="I32" s="163">
        <f>SUM(I1:I31)/31</f>
        <v>9.012903225806452</v>
      </c>
      <c r="J32" s="163">
        <f>SUM(H32:I32)/2</f>
        <v>12.169354838709678</v>
      </c>
    </row>
  </sheetData>
  <conditionalFormatting sqref="H1:H31">
    <cfRule type="cellIs" priority="1" dxfId="1" operator="between" stopIfTrue="1">
      <formula>5</formula>
      <formula>9.9</formula>
    </cfRule>
    <cfRule type="cellIs" priority="2" dxfId="2" operator="between" stopIfTrue="1">
      <formula>10</formula>
      <formula>14.9</formula>
    </cfRule>
    <cfRule type="cellIs" priority="3" dxfId="5" operator="between" stopIfTrue="1">
      <formula>15</formula>
      <formula>20.9</formula>
    </cfRule>
  </conditionalFormatting>
  <conditionalFormatting sqref="I1:I31 B1:B31">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A1:A31">
    <cfRule type="cellIs" priority="7" dxfId="4" operator="between" stopIfTrue="1">
      <formula>0</formula>
      <formula>4.9</formula>
    </cfRule>
    <cfRule type="cellIs" priority="8" dxfId="1" operator="between" stopIfTrue="1">
      <formula>5</formula>
      <formula>9.9</formula>
    </cfRule>
    <cfRule type="cellIs" priority="9" dxfId="2" operator="between" stopIfTrue="1">
      <formula>10</formula>
      <formula>14.9</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Office1</cp:lastModifiedBy>
  <dcterms:created xsi:type="dcterms:W3CDTF">2007-07-24T12:34:04Z</dcterms:created>
  <dcterms:modified xsi:type="dcterms:W3CDTF">2015-01-06T09:46:15Z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